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50" windowHeight="5355" tabRatio="803" activeTab="0"/>
  </bookViews>
  <sheets>
    <sheet name="央債94甲5債券價格計算表" sheetId="1" r:id="rId1"/>
    <sheet name="央債發行概況表~97甲6" sheetId="2" r:id="rId2"/>
    <sheet name="保證金交易_央債97-3計算例(Md25倍)" sheetId="3" r:id="rId3"/>
    <sheet name="保證金交易_央債93-4計算例(Md25倍)" sheetId="4" r:id="rId4"/>
    <sheet name="張輝鑫老師專業課程修課注意要點980916" sheetId="5" r:id="rId5"/>
    <sheet name="98-1#3056金融市場(週四晚CDE堂)分組進度表" sheetId="6" r:id="rId6"/>
    <sheet name="98-1# 3056 金融市場" sheetId="7" r:id="rId7"/>
    <sheet name="98-1金融日記表" sheetId="8" r:id="rId8"/>
    <sheet name="970409出題買賣股票價金計算" sheetId="9" r:id="rId9"/>
    <sheet name="保證金交易_央債93-8計算例(Md25倍)" sheetId="10" r:id="rId10"/>
    <sheet name="人失必讀" sheetId="11" r:id="rId11"/>
    <sheet name="增廣昔時賢文" sheetId="12" r:id="rId12"/>
  </sheets>
  <definedNames>
    <definedName name="_xlnm.Print_Area" localSheetId="8">'970409出題買賣股票價金計算'!#REF!</definedName>
    <definedName name="_xlnm.Print_Area" localSheetId="6">'98-1# 3056 金融市場'!$B$1:$I$56</definedName>
    <definedName name="_xlnm.Print_Area" localSheetId="5">'98-1#3056金融市場(週四晚CDE堂)分組進度表'!$A$4:$J$46</definedName>
    <definedName name="_xlnm.Print_Area" localSheetId="7">'98-1金融日記表'!$A$32:$V$59</definedName>
    <definedName name="_xlnm.Print_Area" localSheetId="4">'張輝鑫老師專業課程修課注意要點980916'!$A$5:$N$352</definedName>
    <definedName name="_xlnm.Print_Area" localSheetId="11">'增廣昔時賢文'!$A$1:$D$172</definedName>
    <definedName name="Z_2DFE1185_BFF5_4772_ACFF_164F431F63E1_.wvu.PrintArea" localSheetId="8" hidden="1">'970409出題買賣股票價金計算'!#REF!</definedName>
    <definedName name="Z_2DFE1185_BFF5_4772_ACFF_164F431F63E1_.wvu.PrintArea" localSheetId="7" hidden="1">'98-1金融日記表'!$A$1:$V$29</definedName>
    <definedName name="Z_2DFE1185_BFF5_4772_ACFF_164F431F63E1_.wvu.Rows" localSheetId="8" hidden="1">'970409出題買賣股票價金計算'!#REF!,'970409出題買賣股票價金計算'!#REF!,'970409出題買賣股票價金計算'!#REF!</definedName>
  </definedNames>
  <calcPr fullCalcOnLoad="1"/>
</workbook>
</file>

<file path=xl/comments8.xml><?xml version="1.0" encoding="utf-8"?>
<comments xmlns="http://schemas.openxmlformats.org/spreadsheetml/2006/main">
  <authors>
    <author>*****</author>
  </authors>
  <commentList>
    <comment ref="F5" authorId="0">
      <text>
        <r>
          <rPr>
            <b/>
            <sz val="9"/>
            <rFont val="新細明體"/>
            <family val="1"/>
          </rPr>
          <t>SGX摩台指+換匯點+隱含利率                         
見工商時報</t>
        </r>
        <r>
          <rPr>
            <sz val="9"/>
            <rFont val="新細明體"/>
            <family val="1"/>
          </rPr>
          <t xml:space="preserve">
</t>
        </r>
      </text>
    </comment>
    <comment ref="M5" authorId="0">
      <text>
        <r>
          <rPr>
            <b/>
            <sz val="9"/>
            <rFont val="新細明體"/>
            <family val="1"/>
          </rPr>
          <t xml:space="preserve">SGX摩台指+換匯點+隱含利率                         
見工商時報
</t>
        </r>
      </text>
    </comment>
    <comment ref="K5" authorId="0">
      <text>
        <r>
          <rPr>
            <b/>
            <sz val="9"/>
            <rFont val="新細明體"/>
            <family val="1"/>
          </rPr>
          <t>金融機構利率以經濟日報為準</t>
        </r>
      </text>
    </comment>
    <comment ref="I5" authorId="0">
      <text>
        <r>
          <rPr>
            <b/>
            <sz val="9"/>
            <rFont val="新細明體"/>
            <family val="1"/>
          </rPr>
          <t>貨幣市場利率報價
以經濟日報為準</t>
        </r>
      </text>
    </comment>
    <comment ref="F36" authorId="0">
      <text>
        <r>
          <rPr>
            <b/>
            <sz val="9"/>
            <rFont val="新細明體"/>
            <family val="1"/>
          </rPr>
          <t>SGX摩台指+換匯點+隱含利率                         
見工商時報</t>
        </r>
        <r>
          <rPr>
            <sz val="9"/>
            <rFont val="新細明體"/>
            <family val="1"/>
          </rPr>
          <t xml:space="preserve">
</t>
        </r>
      </text>
    </comment>
    <comment ref="I36" authorId="0">
      <text>
        <r>
          <rPr>
            <b/>
            <sz val="9"/>
            <rFont val="新細明體"/>
            <family val="1"/>
          </rPr>
          <t>貨幣市場利率報價
以經濟日報為準</t>
        </r>
      </text>
    </comment>
    <comment ref="K36" authorId="0">
      <text>
        <r>
          <rPr>
            <b/>
            <sz val="9"/>
            <rFont val="新細明體"/>
            <family val="1"/>
          </rPr>
          <t>金融機構利率以經濟日報為準</t>
        </r>
      </text>
    </comment>
    <comment ref="M36" authorId="0">
      <text>
        <r>
          <rPr>
            <b/>
            <sz val="9"/>
            <rFont val="新細明體"/>
            <family val="1"/>
          </rPr>
          <t xml:space="preserve">SGX摩台指+換匯點+隱含利率                         
見工商時報
</t>
        </r>
      </text>
    </comment>
  </commentList>
</comments>
</file>

<file path=xl/sharedStrings.xml><?xml version="1.0" encoding="utf-8"?>
<sst xmlns="http://schemas.openxmlformats.org/spreadsheetml/2006/main" count="4112" uniqueCount="2795">
  <si>
    <t>81.02.21</t>
  </si>
  <si>
    <t>85.02.21</t>
  </si>
  <si>
    <t>81甲4</t>
  </si>
  <si>
    <t>81.03.13</t>
  </si>
  <si>
    <t>86.03.13</t>
  </si>
  <si>
    <t>81甲5</t>
  </si>
  <si>
    <t>81.04.24</t>
  </si>
  <si>
    <t>88.04.24</t>
  </si>
  <si>
    <t>81甲6</t>
  </si>
  <si>
    <t>81.06.26</t>
  </si>
  <si>
    <t>83.06.26</t>
  </si>
  <si>
    <t>81年度合計</t>
  </si>
  <si>
    <t>82甲1</t>
  </si>
  <si>
    <t>81.07.24</t>
  </si>
  <si>
    <r>
      <t>3.</t>
    </r>
    <r>
      <rPr>
        <sz val="12"/>
        <color indexed="8"/>
        <rFont val="新細明體"/>
        <family val="1"/>
      </rPr>
      <t>某甲在</t>
    </r>
    <r>
      <rPr>
        <sz val="12"/>
        <color indexed="8"/>
        <rFont val="Times New Roman"/>
        <family val="1"/>
      </rPr>
      <t>4/2</t>
    </r>
    <r>
      <rPr>
        <sz val="12"/>
        <color indexed="8"/>
        <rFont val="新細明體"/>
        <family val="1"/>
      </rPr>
      <t>以當日收盤價($47.2)融券放空中鋼</t>
    </r>
    <r>
      <rPr>
        <sz val="12"/>
        <color indexed="8"/>
        <rFont val="Times New Roman"/>
        <family val="1"/>
      </rPr>
      <t>100</t>
    </r>
    <r>
      <rPr>
        <sz val="12"/>
        <color indexed="8"/>
        <rFont val="新細明體"/>
        <family val="1"/>
      </rPr>
      <t>張，</t>
    </r>
    <r>
      <rPr>
        <sz val="12"/>
        <color indexed="8"/>
        <rFont val="Times New Roman"/>
        <family val="1"/>
      </rPr>
      <t>4/9</t>
    </r>
    <r>
      <rPr>
        <sz val="12"/>
        <color indexed="8"/>
        <rFont val="新細明體"/>
        <family val="1"/>
      </rPr>
      <t>用開盤價($47.7)作融券回補，已知融券比例為百分之九十，融券手續費為</t>
    </r>
  </si>
  <si>
    <t>中鋼</t>
  </si>
  <si>
    <t>註2： 投資組合欄星期二所抄錄為本週一新建部位各檔股票之收盤價格，星期六所抄錄為星期五之收盤價格，餘類推。  註3： 本週一剩餘現金=上週一剩餘現金 + 上週五收盤時投資組合股票價值 - 本週一收盤時投資組合股票價值。       註4： 本週投資報酬率 = ( 本週五收盤時投資組合股票價值+本週一剩餘現金) - ( 上週五收盤時投資組合股票價值+上週一剩餘現金) / (上週五收盤時投資組合股票價值+上週一剩餘現金 )*( 365 / 7 )*100 %。       股票代號請查http://www.stock168.com.tw/search/query_form.asp   註5：請同學自行檢查：(  本週一新建部位投資組合股票價值 + 本週一剩餘現金  )  不得超過   ( 上週五收盤投資組合股票價值 + 上週一剩餘現金  )。換言之，投資如有累積盈餘，可以動支。</t>
  </si>
  <si>
    <t xml:space="preserve">  輔讀小組對報告所提出的問題，以具統合性的問題為佳，避免枝枝節節的小問題，並應於報告日五日前</t>
  </si>
  <si>
    <r>
      <t xml:space="preserve">97.4.9星期三發給96-2#3002(2進3財A)金融市場班家庭作業答案 </t>
    </r>
    <r>
      <rPr>
        <b/>
        <sz val="16"/>
        <color indexed="10"/>
        <rFont val="細明體"/>
        <family val="3"/>
      </rPr>
      <t>題目：1st=0056+ 2nd=0050 + 3rd=中鋼</t>
    </r>
  </si>
  <si>
    <r>
      <t xml:space="preserve">97.4.9星期三發給96-2#1075(日4財2A)金融市場班家庭作業答案 </t>
    </r>
    <r>
      <rPr>
        <b/>
        <sz val="16"/>
        <color indexed="10"/>
        <rFont val="細明體"/>
        <family val="3"/>
      </rPr>
      <t>題目：1st=0050+ 2nd=0050 + 3rd=0050</t>
    </r>
  </si>
  <si>
    <r>
      <t>九</t>
    </r>
    <r>
      <rPr>
        <sz val="12"/>
        <rFont val="新細明體"/>
        <family val="1"/>
      </rPr>
      <t>.</t>
    </r>
    <r>
      <rPr>
        <sz val="12"/>
        <rFont val="細明體"/>
        <family val="3"/>
      </rPr>
      <t>自</t>
    </r>
    <r>
      <rPr>
        <sz val="12"/>
        <rFont val="新細明體"/>
        <family val="1"/>
      </rPr>
      <t>93</t>
    </r>
    <r>
      <rPr>
        <sz val="12"/>
        <rFont val="細明體"/>
        <family val="3"/>
      </rPr>
      <t>甲</t>
    </r>
    <r>
      <rPr>
        <sz val="12"/>
        <rFont val="新細明體"/>
        <family val="1"/>
      </rPr>
      <t>7</t>
    </r>
    <r>
      <rPr>
        <sz val="12"/>
        <rFont val="細明體"/>
        <family val="3"/>
      </rPr>
      <t>期起，由複數利率標改採單一利率標發行，得標者應繳價款依最高得標利率計算。</t>
    </r>
  </si>
  <si>
    <t>A87201</t>
  </si>
  <si>
    <r>
      <t>87</t>
    </r>
    <r>
      <rPr>
        <u val="single"/>
        <sz val="12"/>
        <color indexed="12"/>
        <rFont val="Sөũ"/>
        <family val="2"/>
      </rPr>
      <t>中央建債乙一</t>
    </r>
  </si>
  <si>
    <t>102/02/20</t>
  </si>
  <si>
    <t>A88101</t>
  </si>
  <si>
    <r>
      <t>88</t>
    </r>
    <r>
      <rPr>
        <u val="single"/>
        <sz val="12"/>
        <color indexed="12"/>
        <rFont val="Sөũ"/>
        <family val="2"/>
      </rPr>
      <t>中央建債甲一</t>
    </r>
  </si>
  <si>
    <t>A88102</t>
  </si>
  <si>
    <r>
      <t>88</t>
    </r>
    <r>
      <rPr>
        <u val="single"/>
        <sz val="12"/>
        <color indexed="12"/>
        <rFont val="Sөũ"/>
        <family val="2"/>
      </rPr>
      <t>中央建債甲二</t>
    </r>
  </si>
  <si>
    <t>107/11/24</t>
  </si>
  <si>
    <t>A88103</t>
  </si>
  <si>
    <r>
      <t>88</t>
    </r>
    <r>
      <rPr>
        <u val="single"/>
        <sz val="12"/>
        <color indexed="12"/>
        <rFont val="Sөũ"/>
        <family val="2"/>
      </rPr>
      <t>中央建債甲三</t>
    </r>
  </si>
  <si>
    <t>108/01/22</t>
  </si>
  <si>
    <t>A88201</t>
  </si>
  <si>
    <r>
      <t>88</t>
    </r>
    <r>
      <rPr>
        <u val="single"/>
        <sz val="12"/>
        <color indexed="12"/>
        <rFont val="Sөũ"/>
        <family val="2"/>
      </rPr>
      <t>中央建債乙一</t>
    </r>
  </si>
  <si>
    <t>108/04/23</t>
  </si>
  <si>
    <t>A89102</t>
  </si>
  <si>
    <r>
      <t>89</t>
    </r>
    <r>
      <rPr>
        <u val="single"/>
        <sz val="12"/>
        <color indexed="12"/>
        <rFont val="Sөũ"/>
        <family val="2"/>
      </rPr>
      <t>中央建債甲二</t>
    </r>
  </si>
  <si>
    <t>A89103</t>
  </si>
  <si>
    <r>
      <t>89</t>
    </r>
    <r>
      <rPr>
        <u val="single"/>
        <sz val="12"/>
        <color indexed="12"/>
        <rFont val="Sөũ"/>
        <family val="2"/>
      </rPr>
      <t>中央建債甲三</t>
    </r>
  </si>
  <si>
    <t>105.03.31</t>
  </si>
  <si>
    <t>※95甲1</t>
  </si>
  <si>
    <t>95.04.14</t>
  </si>
  <si>
    <t>95甲4</t>
  </si>
  <si>
    <t>95.05.12</t>
  </si>
  <si>
    <t>97.05.12</t>
  </si>
  <si>
    <t>※95甲3</t>
  </si>
  <si>
    <t>95.06.09</t>
  </si>
  <si>
    <t>△95甲5</t>
  </si>
  <si>
    <t>95.07.20</t>
  </si>
  <si>
    <t>100.07.20</t>
  </si>
  <si>
    <t>※95甲2</t>
  </si>
  <si>
    <t>95.08.17</t>
  </si>
  <si>
    <r>
      <t>保證金交易計算練習題</t>
    </r>
    <r>
      <rPr>
        <b/>
        <sz val="16"/>
        <color indexed="16"/>
        <rFont val="新細明體"/>
        <family val="1"/>
      </rPr>
      <t>〈央債</t>
    </r>
    <r>
      <rPr>
        <b/>
        <sz val="16"/>
        <color indexed="16"/>
        <rFont val="Times New Roman"/>
        <family val="1"/>
      </rPr>
      <t xml:space="preserve"> 93-4</t>
    </r>
    <r>
      <rPr>
        <b/>
        <sz val="16"/>
        <color indexed="16"/>
        <rFont val="新細明體"/>
        <family val="1"/>
      </rPr>
      <t>〉</t>
    </r>
    <r>
      <rPr>
        <b/>
        <sz val="20"/>
        <color indexed="16"/>
        <rFont val="新細明體"/>
        <family val="1"/>
      </rPr>
      <t xml:space="preserve"> </t>
    </r>
    <r>
      <rPr>
        <b/>
        <sz val="20"/>
        <color indexed="10"/>
        <rFont val="新細明體"/>
        <family val="1"/>
      </rPr>
      <t xml:space="preserve">      </t>
    </r>
    <r>
      <rPr>
        <b/>
        <sz val="16"/>
        <color indexed="10"/>
        <rFont val="新細明體"/>
        <family val="1"/>
      </rPr>
      <t xml:space="preserve">   </t>
    </r>
    <r>
      <rPr>
        <b/>
        <sz val="16"/>
        <rFont val="新細明體"/>
        <family val="1"/>
      </rPr>
      <t xml:space="preserve">         </t>
    </r>
    <r>
      <rPr>
        <b/>
        <sz val="16"/>
        <rFont val="Times New Roman"/>
        <family val="1"/>
      </rPr>
      <t xml:space="preserve">       </t>
    </r>
    <r>
      <rPr>
        <b/>
        <sz val="16"/>
        <rFont val="新細明體"/>
        <family val="1"/>
      </rPr>
      <t xml:space="preserve">       </t>
    </r>
    <r>
      <rPr>
        <b/>
        <sz val="16"/>
        <rFont val="Times New Roman"/>
        <family val="1"/>
      </rPr>
      <t xml:space="preserve">                          </t>
    </r>
    <r>
      <rPr>
        <b/>
        <sz val="11"/>
        <rFont val="Times New Roman"/>
        <family val="1"/>
      </rPr>
      <t xml:space="preserve"> </t>
    </r>
    <r>
      <rPr>
        <b/>
        <sz val="11"/>
        <color indexed="18"/>
        <rFont val="Times New Roman"/>
        <family val="1"/>
      </rPr>
      <t xml:space="preserve">{  </t>
    </r>
    <r>
      <rPr>
        <b/>
        <sz val="11"/>
        <color indexed="18"/>
        <rFont val="新細明體"/>
        <family val="1"/>
      </rPr>
      <t>十年期</t>
    </r>
    <r>
      <rPr>
        <b/>
        <sz val="11"/>
        <color indexed="18"/>
        <rFont val="Times New Roman"/>
        <family val="1"/>
      </rPr>
      <t xml:space="preserve">93/3/4~103/3/4 / </t>
    </r>
    <r>
      <rPr>
        <b/>
        <sz val="11"/>
        <color indexed="18"/>
        <rFont val="新細明體"/>
        <family val="1"/>
      </rPr>
      <t xml:space="preserve">每年付息一次 </t>
    </r>
    <r>
      <rPr>
        <b/>
        <sz val="11"/>
        <color indexed="18"/>
        <rFont val="Times New Roman"/>
        <family val="1"/>
      </rPr>
      <t xml:space="preserve">/ </t>
    </r>
    <r>
      <rPr>
        <b/>
        <sz val="11"/>
        <color indexed="18"/>
        <rFont val="新細明體"/>
        <family val="1"/>
      </rPr>
      <t>票面</t>
    </r>
    <r>
      <rPr>
        <b/>
        <sz val="11"/>
        <color indexed="18"/>
        <rFont val="Times New Roman"/>
        <family val="1"/>
      </rPr>
      <t>2.375%  }</t>
    </r>
  </si>
  <si>
    <t>發行日</t>
  </si>
  <si>
    <t>到期日</t>
  </si>
  <si>
    <t>資料來源：《中國證券報》〈美國共同基金越描越黑〉，2003.11.06.</t>
  </si>
  <si>
    <t>資料來源：《天下雜誌》第387 期封面故事〈超越貧窮線〉，2007.12.19.</t>
  </si>
  <si>
    <r>
      <t>d</t>
    </r>
    <r>
      <rPr>
        <b/>
        <sz val="8"/>
        <rFont val="Times New Roman"/>
        <family val="1"/>
      </rPr>
      <t>B</t>
    </r>
  </si>
  <si>
    <r>
      <t>f</t>
    </r>
    <r>
      <rPr>
        <b/>
        <sz val="8"/>
        <rFont val="Times New Roman"/>
        <family val="1"/>
      </rPr>
      <t>S</t>
    </r>
  </si>
  <si>
    <r>
      <t>d</t>
    </r>
    <r>
      <rPr>
        <b/>
        <sz val="8"/>
        <rFont val="Times New Roman"/>
        <family val="1"/>
      </rPr>
      <t>S</t>
    </r>
  </si>
  <si>
    <r>
      <t>t</t>
    </r>
    <r>
      <rPr>
        <b/>
        <sz val="8"/>
        <rFont val="Times New Roman"/>
        <family val="1"/>
      </rPr>
      <t>B</t>
    </r>
  </si>
  <si>
    <t>領息日</t>
  </si>
  <si>
    <t>息票金額</t>
  </si>
  <si>
    <r>
      <t>買進流量</t>
    </r>
    <r>
      <rPr>
        <b/>
        <sz val="10"/>
        <rFont val="Times New Roman"/>
        <family val="1"/>
      </rPr>
      <t xml:space="preserve">                      </t>
    </r>
    <r>
      <rPr>
        <b/>
        <sz val="10"/>
        <rFont val="細明體"/>
        <family val="3"/>
      </rPr>
      <t>折現值</t>
    </r>
  </si>
  <si>
    <r>
      <t>賣出流量</t>
    </r>
    <r>
      <rPr>
        <b/>
        <sz val="10"/>
        <rFont val="Times New Roman"/>
        <family val="1"/>
      </rPr>
      <t xml:space="preserve">                                </t>
    </r>
    <r>
      <rPr>
        <b/>
        <sz val="10"/>
        <rFont val="細明體"/>
        <family val="3"/>
      </rPr>
      <t>折現值</t>
    </r>
  </si>
  <si>
    <r>
      <t>買進成交日計算</t>
    </r>
    <r>
      <rPr>
        <b/>
        <sz val="10"/>
        <rFont val="Times New Roman"/>
        <family val="1"/>
      </rPr>
      <t xml:space="preserve">                           Duration</t>
    </r>
    <r>
      <rPr>
        <b/>
        <sz val="10"/>
        <rFont val="細明體"/>
        <family val="3"/>
      </rPr>
      <t>之</t>
    </r>
    <r>
      <rPr>
        <b/>
        <sz val="10"/>
        <rFont val="Times New Roman"/>
        <family val="1"/>
      </rPr>
      <t>dp/dy</t>
    </r>
    <r>
      <rPr>
        <b/>
        <sz val="10"/>
        <rFont val="細明體"/>
        <family val="3"/>
      </rPr>
      <t>流量</t>
    </r>
  </si>
  <si>
    <r>
      <t>賣出成交日計算</t>
    </r>
    <r>
      <rPr>
        <b/>
        <sz val="10"/>
        <rFont val="Times New Roman"/>
        <family val="1"/>
      </rPr>
      <t xml:space="preserve">                         Duration</t>
    </r>
    <r>
      <rPr>
        <b/>
        <sz val="10"/>
        <rFont val="細明體"/>
        <family val="3"/>
      </rPr>
      <t>之之</t>
    </r>
    <r>
      <rPr>
        <b/>
        <sz val="10"/>
        <rFont val="Times New Roman"/>
        <family val="1"/>
      </rPr>
      <t>dp/dy</t>
    </r>
    <r>
      <rPr>
        <b/>
        <sz val="10"/>
        <rFont val="細明體"/>
        <family val="3"/>
      </rPr>
      <t>流量</t>
    </r>
  </si>
  <si>
    <t>tB</t>
  </si>
  <si>
    <t>ts</t>
  </si>
  <si>
    <r>
      <t>計算至</t>
    </r>
    <r>
      <rPr>
        <b/>
        <sz val="12"/>
        <rFont val="Times New Roman"/>
        <family val="1"/>
      </rPr>
      <t xml:space="preserve"> </t>
    </r>
    <r>
      <rPr>
        <b/>
        <sz val="12"/>
        <rFont val="細明體"/>
        <family val="3"/>
      </rPr>
      <t>成交日現值</t>
    </r>
  </si>
  <si>
    <t>本交易成交總金額：</t>
  </si>
  <si>
    <t>本交易債券內含債息：</t>
  </si>
  <si>
    <t>Mdm= - (dp/dy)/P&gt;0</t>
  </si>
  <si>
    <t>本交易債券價格：</t>
  </si>
  <si>
    <t>Mdm= Md/(1+y)&gt;0</t>
  </si>
  <si>
    <t>本交易債券百元報價：</t>
  </si>
  <si>
    <t>Md=(1+y)*Mdm&gt;0</t>
  </si>
  <si>
    <r>
      <t>註：通常每口保證金交易收取存續期間的</t>
    </r>
    <r>
      <rPr>
        <b/>
        <sz val="12"/>
        <rFont val="Times New Roman"/>
        <family val="1"/>
      </rPr>
      <t>25</t>
    </r>
    <r>
      <rPr>
        <b/>
        <sz val="12"/>
        <rFont val="細明體"/>
        <family val="3"/>
      </rPr>
      <t>倍無限進位之萬元大整數，例如做一口</t>
    </r>
  </si>
  <si>
    <r>
      <t>Dd=PVO1=dp/dy=</t>
    </r>
    <r>
      <rPr>
        <b/>
        <sz val="12"/>
        <rFont val="細明體"/>
        <family val="3"/>
      </rPr>
      <t>斜率</t>
    </r>
    <r>
      <rPr>
        <b/>
        <sz val="12"/>
        <rFont val="Times New Roman"/>
        <family val="1"/>
      </rPr>
      <t>&lt;0</t>
    </r>
  </si>
  <si>
    <r>
      <t xml:space="preserve">         </t>
    </r>
    <r>
      <rPr>
        <b/>
        <sz val="12"/>
        <rFont val="細明體"/>
        <family val="3"/>
      </rPr>
      <t>保證金交易為面額</t>
    </r>
    <r>
      <rPr>
        <b/>
        <sz val="12"/>
        <rFont val="Times New Roman"/>
        <family val="1"/>
      </rPr>
      <t>$ 50,000,000</t>
    </r>
    <r>
      <rPr>
        <b/>
        <sz val="12"/>
        <rFont val="細明體"/>
        <family val="3"/>
      </rPr>
      <t>元，若存續期間</t>
    </r>
    <r>
      <rPr>
        <b/>
        <sz val="12"/>
        <rFont val="Times New Roman"/>
        <family val="1"/>
      </rPr>
      <t>Duration</t>
    </r>
    <r>
      <rPr>
        <b/>
        <sz val="12"/>
        <rFont val="細明體"/>
        <family val="3"/>
      </rPr>
      <t>為</t>
    </r>
    <r>
      <rPr>
        <b/>
        <sz val="12"/>
        <rFont val="Times New Roman"/>
        <family val="1"/>
      </rPr>
      <t>12</t>
    </r>
    <r>
      <rPr>
        <b/>
        <sz val="12"/>
        <rFont val="細明體"/>
        <family val="3"/>
      </rPr>
      <t>年，則保證金收取</t>
    </r>
    <r>
      <rPr>
        <b/>
        <sz val="12"/>
        <rFont val="Times New Roman"/>
        <family val="1"/>
      </rPr>
      <t xml:space="preserve"> </t>
    </r>
  </si>
  <si>
    <t xml:space="preserve">                                                          %</t>
  </si>
  <si>
    <r>
      <t>成交量ˉˉ</t>
    </r>
    <r>
      <rPr>
        <b/>
        <sz val="9"/>
        <rFont val="Times New Roman"/>
        <family val="1"/>
      </rPr>
      <t xml:space="preserve">    </t>
    </r>
    <r>
      <rPr>
        <b/>
        <sz val="9"/>
        <rFont val="細明體"/>
        <family val="3"/>
      </rPr>
      <t>ˉˉ億</t>
    </r>
  </si>
  <si>
    <r>
      <t>正</t>
    </r>
    <r>
      <rPr>
        <b/>
        <sz val="12"/>
        <rFont val="Times New Roman"/>
        <family val="1"/>
      </rPr>
      <t xml:space="preserve">  </t>
    </r>
    <r>
      <rPr>
        <b/>
        <sz val="12"/>
        <rFont val="細明體"/>
        <family val="3"/>
      </rPr>
      <t>逆</t>
    </r>
  </si>
  <si>
    <r>
      <t xml:space="preserve"> </t>
    </r>
    <r>
      <rPr>
        <b/>
        <sz val="12"/>
        <rFont val="新細明體"/>
        <family val="1"/>
      </rPr>
      <t>年</t>
    </r>
    <r>
      <rPr>
        <b/>
        <sz val="12"/>
        <rFont val="Times New Roman"/>
        <family val="1"/>
      </rPr>
      <t xml:space="preserve">    </t>
    </r>
    <r>
      <rPr>
        <b/>
        <sz val="12"/>
        <rFont val="新細明體"/>
        <family val="1"/>
      </rPr>
      <t>月</t>
    </r>
    <r>
      <rPr>
        <b/>
        <sz val="12"/>
        <rFont val="Times New Roman"/>
        <family val="1"/>
      </rPr>
      <t xml:space="preserve">    </t>
    </r>
    <r>
      <rPr>
        <b/>
        <sz val="12"/>
        <rFont val="新細明體"/>
        <family val="1"/>
      </rPr>
      <t>日</t>
    </r>
    <r>
      <rPr>
        <b/>
        <sz val="12"/>
        <rFont val="Times New Roman"/>
        <family val="1"/>
      </rPr>
      <t xml:space="preserve">   (</t>
    </r>
    <r>
      <rPr>
        <b/>
        <sz val="12"/>
        <rFont val="新細明體"/>
        <family val="1"/>
      </rPr>
      <t>星期</t>
    </r>
    <r>
      <rPr>
        <b/>
        <sz val="12"/>
        <rFont val="Times New Roman"/>
        <family val="1"/>
      </rPr>
      <t xml:space="preserve"> </t>
    </r>
    <r>
      <rPr>
        <b/>
        <sz val="12"/>
        <rFont val="新細明體"/>
        <family val="1"/>
      </rPr>
      <t>四</t>
    </r>
    <r>
      <rPr>
        <b/>
        <sz val="12"/>
        <rFont val="Times New Roman"/>
        <family val="1"/>
      </rPr>
      <t xml:space="preserve">  )</t>
    </r>
  </si>
  <si>
    <r>
      <t xml:space="preserve"> </t>
    </r>
    <r>
      <rPr>
        <b/>
        <sz val="12"/>
        <rFont val="新細明體"/>
        <family val="1"/>
      </rPr>
      <t>年</t>
    </r>
    <r>
      <rPr>
        <b/>
        <sz val="12"/>
        <rFont val="Times New Roman"/>
        <family val="1"/>
      </rPr>
      <t xml:space="preserve">    </t>
    </r>
    <r>
      <rPr>
        <b/>
        <sz val="12"/>
        <rFont val="新細明體"/>
        <family val="1"/>
      </rPr>
      <t>月</t>
    </r>
    <r>
      <rPr>
        <b/>
        <sz val="12"/>
        <rFont val="Times New Roman"/>
        <family val="1"/>
      </rPr>
      <t xml:space="preserve">    </t>
    </r>
    <r>
      <rPr>
        <b/>
        <sz val="12"/>
        <rFont val="新細明體"/>
        <family val="1"/>
      </rPr>
      <t>日</t>
    </r>
    <r>
      <rPr>
        <b/>
        <sz val="12"/>
        <rFont val="Times New Roman"/>
        <family val="1"/>
      </rPr>
      <t xml:space="preserve">   (</t>
    </r>
    <r>
      <rPr>
        <b/>
        <sz val="12"/>
        <rFont val="新細明體"/>
        <family val="1"/>
      </rPr>
      <t>星期</t>
    </r>
    <r>
      <rPr>
        <b/>
        <sz val="12"/>
        <rFont val="Times New Roman"/>
        <family val="1"/>
      </rPr>
      <t xml:space="preserve"> </t>
    </r>
    <r>
      <rPr>
        <b/>
        <sz val="12"/>
        <rFont val="新細明體"/>
        <family val="1"/>
      </rPr>
      <t>五</t>
    </r>
    <r>
      <rPr>
        <b/>
        <sz val="12"/>
        <rFont val="Times New Roman"/>
        <family val="1"/>
      </rPr>
      <t xml:space="preserve">  )</t>
    </r>
  </si>
  <si>
    <t>求人須求大丈夫，濟人須濟急時無。</t>
  </si>
  <si>
    <t>會說說都是(都市)，不會說無理(鄉里)。</t>
  </si>
  <si>
    <t>賊是小人，知過(智過)君子。</t>
  </si>
  <si>
    <t>債券代碼▼▲</t>
  </si>
  <si>
    <t>債券名稱▼▲</t>
  </si>
  <si>
    <t>發行日▼▲</t>
  </si>
  <si>
    <t>到期日▼▲</t>
  </si>
  <si>
    <r>
      <t>84</t>
    </r>
    <r>
      <rPr>
        <u val="single"/>
        <sz val="12"/>
        <color indexed="12"/>
        <rFont val="Sөũ"/>
        <family val="2"/>
      </rPr>
      <t>中央交建甲四</t>
    </r>
  </si>
  <si>
    <r>
      <t>85</t>
    </r>
    <r>
      <rPr>
        <u val="single"/>
        <sz val="12"/>
        <color indexed="12"/>
        <rFont val="Sөũ"/>
        <family val="2"/>
      </rPr>
      <t>中央交建乙一</t>
    </r>
  </si>
  <si>
    <r>
      <t>85</t>
    </r>
    <r>
      <rPr>
        <u val="single"/>
        <sz val="12"/>
        <color indexed="12"/>
        <rFont val="Sөũ"/>
        <family val="2"/>
      </rPr>
      <t>中央交建甲五</t>
    </r>
  </si>
  <si>
    <r>
      <t>85</t>
    </r>
    <r>
      <rPr>
        <u val="single"/>
        <sz val="12"/>
        <color indexed="12"/>
        <rFont val="Sөũ"/>
        <family val="2"/>
      </rPr>
      <t>中央交建甲六</t>
    </r>
  </si>
  <si>
    <r>
      <t>85</t>
    </r>
    <r>
      <rPr>
        <u val="single"/>
        <sz val="12"/>
        <color indexed="12"/>
        <rFont val="Sөũ"/>
        <family val="2"/>
      </rPr>
      <t>中央交建乙二</t>
    </r>
  </si>
  <si>
    <t>100/03/22</t>
  </si>
  <si>
    <t>A84304</t>
  </si>
  <si>
    <t>A85305</t>
  </si>
  <si>
    <t>A85306</t>
  </si>
  <si>
    <t>前言2</t>
  </si>
  <si>
    <r>
      <t xml:space="preserve">    </t>
    </r>
    <r>
      <rPr>
        <sz val="12"/>
        <rFont val="細明體"/>
        <family val="3"/>
      </rPr>
      <t>交</t>
    </r>
    <r>
      <rPr>
        <sz val="12"/>
        <rFont val="新細明體"/>
        <family val="1"/>
      </rPr>
      <t xml:space="preserve"> </t>
    </r>
    <r>
      <rPr>
        <sz val="12"/>
        <rFont val="細明體"/>
        <family val="3"/>
      </rPr>
      <t>易</t>
    </r>
    <r>
      <rPr>
        <sz val="12"/>
        <rFont val="新細明體"/>
        <family val="1"/>
      </rPr>
      <t xml:space="preserve"> </t>
    </r>
    <r>
      <rPr>
        <sz val="12"/>
        <rFont val="細明體"/>
        <family val="3"/>
      </rPr>
      <t>別</t>
    </r>
  </si>
  <si>
    <r>
      <t xml:space="preserve">USD/NTD     </t>
    </r>
    <r>
      <rPr>
        <b/>
        <sz val="10"/>
        <rFont val="新細明體"/>
        <family val="1"/>
      </rPr>
      <t>台銀</t>
    </r>
    <r>
      <rPr>
        <b/>
        <sz val="10"/>
        <rFont val="Times New Roman"/>
        <family val="1"/>
      </rPr>
      <t xml:space="preserve">                 </t>
    </r>
    <r>
      <rPr>
        <b/>
        <sz val="10"/>
        <rFont val="新細明體"/>
        <family val="1"/>
      </rPr>
      <t>即期</t>
    </r>
    <r>
      <rPr>
        <b/>
        <sz val="10"/>
        <rFont val="Times New Roman"/>
        <family val="1"/>
      </rPr>
      <t xml:space="preserve">                   6m </t>
    </r>
    <r>
      <rPr>
        <b/>
        <sz val="10"/>
        <rFont val="新細明體"/>
        <family val="1"/>
      </rPr>
      <t>遠期</t>
    </r>
  </si>
  <si>
    <r>
      <t>USD/</t>
    </r>
    <r>
      <rPr>
        <b/>
        <sz val="8"/>
        <rFont val="細明體"/>
        <family val="3"/>
      </rPr>
      <t>人民幣</t>
    </r>
  </si>
  <si>
    <r>
      <t xml:space="preserve"> </t>
    </r>
    <r>
      <rPr>
        <b/>
        <sz val="12"/>
        <rFont val="新細明體"/>
        <family val="1"/>
      </rPr>
      <t>年</t>
    </r>
    <r>
      <rPr>
        <b/>
        <sz val="12"/>
        <rFont val="Times New Roman"/>
        <family val="1"/>
      </rPr>
      <t xml:space="preserve">    </t>
    </r>
    <r>
      <rPr>
        <b/>
        <sz val="12"/>
        <rFont val="新細明體"/>
        <family val="1"/>
      </rPr>
      <t>月</t>
    </r>
    <r>
      <rPr>
        <b/>
        <sz val="12"/>
        <rFont val="Times New Roman"/>
        <family val="1"/>
      </rPr>
      <t xml:space="preserve">    </t>
    </r>
    <r>
      <rPr>
        <b/>
        <sz val="12"/>
        <rFont val="新細明體"/>
        <family val="1"/>
      </rPr>
      <t>日</t>
    </r>
    <r>
      <rPr>
        <b/>
        <sz val="12"/>
        <rFont val="Times New Roman"/>
        <family val="1"/>
      </rPr>
      <t xml:space="preserve">   (</t>
    </r>
    <r>
      <rPr>
        <b/>
        <sz val="12"/>
        <rFont val="新細明體"/>
        <family val="1"/>
      </rPr>
      <t>星期</t>
    </r>
    <r>
      <rPr>
        <b/>
        <sz val="12"/>
        <rFont val="Times New Roman"/>
        <family val="1"/>
      </rPr>
      <t xml:space="preserve"> </t>
    </r>
    <r>
      <rPr>
        <b/>
        <sz val="12"/>
        <rFont val="新細明體"/>
        <family val="1"/>
      </rPr>
      <t>五</t>
    </r>
    <r>
      <rPr>
        <b/>
        <sz val="12"/>
        <rFont val="Times New Roman"/>
        <family val="1"/>
      </rPr>
      <t xml:space="preserve">  )</t>
    </r>
  </si>
  <si>
    <t xml:space="preserve">                  %                   %</t>
  </si>
  <si>
    <r>
      <t xml:space="preserve"> </t>
    </r>
    <r>
      <rPr>
        <b/>
        <sz val="12"/>
        <rFont val="細明體"/>
        <family val="3"/>
      </rPr>
      <t>ˉˉˉ</t>
    </r>
    <r>
      <rPr>
        <b/>
        <sz val="12"/>
        <rFont val="Times New Roman"/>
        <family val="1"/>
      </rPr>
      <t>%</t>
    </r>
  </si>
  <si>
    <t xml:space="preserve">                                                          </t>
  </si>
  <si>
    <t xml:space="preserve">                                                     %</t>
  </si>
  <si>
    <t>上證綜合指數</t>
  </si>
  <si>
    <r>
      <t>金融機構</t>
    </r>
    <r>
      <rPr>
        <b/>
        <sz val="8"/>
        <rFont val="Times New Roman"/>
        <family val="1"/>
      </rPr>
      <t xml:space="preserve">                 </t>
    </r>
    <r>
      <rPr>
        <b/>
        <sz val="8"/>
        <color indexed="9"/>
        <rFont val="細明體"/>
        <family val="3"/>
      </rPr>
      <t>‧‧‧‧‧‧</t>
    </r>
    <r>
      <rPr>
        <b/>
        <sz val="8"/>
        <color indexed="9"/>
        <rFont val="Times New Roman"/>
        <family val="1"/>
      </rPr>
      <t xml:space="preserve">  </t>
    </r>
    <r>
      <rPr>
        <b/>
        <sz val="8"/>
        <rFont val="Times New Roman"/>
        <family val="1"/>
      </rPr>
      <t xml:space="preserve">             </t>
    </r>
    <r>
      <rPr>
        <b/>
        <sz val="10"/>
        <rFont val="細明體"/>
        <family val="3"/>
      </rPr>
      <t>基準利率</t>
    </r>
    <r>
      <rPr>
        <b/>
        <sz val="10"/>
        <rFont val="Times New Roman"/>
        <family val="1"/>
      </rPr>
      <t xml:space="preserve">                          </t>
    </r>
    <r>
      <rPr>
        <b/>
        <sz val="10"/>
        <rFont val="細明體"/>
        <family val="3"/>
      </rPr>
      <t>活儲利率</t>
    </r>
    <r>
      <rPr>
        <b/>
        <sz val="10"/>
        <rFont val="Times New Roman"/>
        <family val="1"/>
      </rPr>
      <t xml:space="preserve">                    </t>
    </r>
    <r>
      <rPr>
        <b/>
        <sz val="10"/>
        <rFont val="細明體"/>
        <family val="3"/>
      </rPr>
      <t>一年期定儲</t>
    </r>
    <r>
      <rPr>
        <b/>
        <sz val="8"/>
        <rFont val="Times New Roman"/>
        <family val="1"/>
      </rPr>
      <t xml:space="preserve">                   </t>
    </r>
    <r>
      <rPr>
        <b/>
        <sz val="8"/>
        <rFont val="細明體"/>
        <family val="3"/>
      </rPr>
      <t>最低</t>
    </r>
    <r>
      <rPr>
        <b/>
        <sz val="8"/>
        <rFont val="Times New Roman"/>
        <family val="1"/>
      </rPr>
      <t>~</t>
    </r>
    <r>
      <rPr>
        <b/>
        <sz val="8"/>
        <rFont val="細明體"/>
        <family val="3"/>
      </rPr>
      <t>最高</t>
    </r>
    <r>
      <rPr>
        <b/>
        <sz val="8"/>
        <rFont val="Times New Roman"/>
        <family val="1"/>
      </rPr>
      <t xml:space="preserve">%               </t>
    </r>
  </si>
  <si>
    <r>
      <t>貨幣市場</t>
    </r>
    <r>
      <rPr>
        <b/>
        <sz val="10"/>
        <rFont val="Times New Roman"/>
        <family val="1"/>
      </rPr>
      <t xml:space="preserve">     CP2</t>
    </r>
  </si>
  <si>
    <t>USD/JPY</t>
  </si>
  <si>
    <t>111.02.05</t>
  </si>
  <si>
    <t>91甲4</t>
  </si>
  <si>
    <t>91.03.08</t>
  </si>
  <si>
    <t>101.03.08</t>
  </si>
  <si>
    <r>
      <t>證</t>
    </r>
    <r>
      <rPr>
        <b/>
        <sz val="12"/>
        <rFont val="Times New Roman"/>
        <family val="1"/>
      </rPr>
      <t xml:space="preserve">    </t>
    </r>
    <r>
      <rPr>
        <b/>
        <sz val="12"/>
        <rFont val="細明體"/>
        <family val="3"/>
      </rPr>
      <t>券</t>
    </r>
    <r>
      <rPr>
        <b/>
        <sz val="12"/>
        <rFont val="Times New Roman"/>
        <family val="1"/>
      </rPr>
      <t xml:space="preserve">    </t>
    </r>
    <r>
      <rPr>
        <b/>
        <sz val="12"/>
        <rFont val="細明體"/>
        <family val="3"/>
      </rPr>
      <t>名</t>
    </r>
  </si>
  <si>
    <r>
      <t xml:space="preserve">黃善君 </t>
    </r>
    <r>
      <rPr>
        <b/>
        <sz val="12"/>
        <rFont val="新細明體"/>
        <family val="1"/>
      </rPr>
      <t>　</t>
    </r>
  </si>
  <si>
    <t>101.03.11</t>
  </si>
  <si>
    <t>86年度合計</t>
  </si>
  <si>
    <t>87甲1</t>
  </si>
  <si>
    <t>86.09.23</t>
  </si>
  <si>
    <t>96.09.23</t>
  </si>
  <si>
    <t>87甲2</t>
  </si>
  <si>
    <t>86.11.21</t>
  </si>
  <si>
    <t>91.11.21</t>
  </si>
  <si>
    <t>87甲3</t>
  </si>
  <si>
    <t>86.12.19</t>
  </si>
  <si>
    <t>101.12.19</t>
  </si>
  <si>
    <t>87乙1</t>
  </si>
  <si>
    <t>87.02.20</t>
  </si>
  <si>
    <t xml:space="preserve">        輔讀小組提問時間，規定為研讀小組輪值報告之日的前五天。  </t>
  </si>
  <si>
    <t xml:space="preserve">  jain_laing@hotmail.com</t>
  </si>
  <si>
    <t>98-1#3056金融市場-4進財3B吳美蘭098863...</t>
  </si>
  <si>
    <t>98-1#3056金融市場-4進財3B李玨璇093079...</t>
  </si>
  <si>
    <t>98-1#3056金融市場-4進財3B武孟貞093005...</t>
  </si>
  <si>
    <t xml:space="preserve">  janet605713@yahoo.com.tw</t>
  </si>
  <si>
    <t>98-1#3056金融市場-4進財3B陳怡潔095511...</t>
  </si>
  <si>
    <t>98-1#3056金融市場-4進財3B曾韋豪092714...</t>
  </si>
  <si>
    <t xml:space="preserve">  gtrsnoopy@hotmail.com</t>
  </si>
  <si>
    <t>98-1#3056金融市場-4進財3B劉彝瑋 09258...</t>
  </si>
  <si>
    <t>98-1#3056金融市場-4進財3B歐俊良092298...</t>
  </si>
  <si>
    <t>98-1#3056金融市場-4進財3B羅舒葦098767...</t>
  </si>
  <si>
    <t>98-1#3056金融市場-4進財3B謝佩君09161...</t>
  </si>
  <si>
    <t>98-1#3056金融市場-4進財3B鄭君芳0912...</t>
  </si>
  <si>
    <t>98-1#3056金融市場-4進財3B黃瑜晴 097...</t>
  </si>
  <si>
    <t>98-1#3056金融市場-4進財3B張念舜0987...</t>
  </si>
  <si>
    <t>98-1#3056金融市場-4進財3B林原賢0910...</t>
  </si>
  <si>
    <t>98-1#3056金融市場-4進財3B卓建良0912...</t>
  </si>
  <si>
    <t>賣出</t>
  </si>
  <si>
    <r>
      <t>買進成交日到後一付息日天數</t>
    </r>
    <r>
      <rPr>
        <b/>
        <sz val="9"/>
        <rFont val="Times New Roman"/>
        <family val="1"/>
      </rPr>
      <t xml:space="preserve">  f1</t>
    </r>
  </si>
  <si>
    <r>
      <t>買進成交日前後付息日天數</t>
    </r>
    <r>
      <rPr>
        <b/>
        <sz val="9"/>
        <rFont val="Times New Roman"/>
        <family val="1"/>
      </rPr>
      <t xml:space="preserve">  d1</t>
    </r>
  </si>
  <si>
    <r>
      <t>賣出成交日到後一付息日天數</t>
    </r>
    <r>
      <rPr>
        <b/>
        <sz val="9"/>
        <rFont val="Times New Roman"/>
        <family val="1"/>
      </rPr>
      <t xml:space="preserve">  f1</t>
    </r>
  </si>
  <si>
    <r>
      <t>賣出成交日前後付息日天數</t>
    </r>
    <r>
      <rPr>
        <b/>
        <sz val="9"/>
        <rFont val="Times New Roman"/>
        <family val="1"/>
      </rPr>
      <t xml:space="preserve">  d2</t>
    </r>
  </si>
  <si>
    <r>
      <t>每百萬元面額</t>
    </r>
    <r>
      <rPr>
        <b/>
        <sz val="12"/>
        <color indexed="20"/>
        <rFont val="Times New Roman"/>
        <family val="1"/>
      </rPr>
      <t xml:space="preserve">  Cash Flow </t>
    </r>
    <r>
      <rPr>
        <b/>
        <sz val="12"/>
        <color indexed="20"/>
        <rFont val="細明體"/>
        <family val="3"/>
      </rPr>
      <t>及價格計算</t>
    </r>
  </si>
  <si>
    <r>
      <t>f</t>
    </r>
    <r>
      <rPr>
        <b/>
        <sz val="8"/>
        <rFont val="Times New Roman"/>
        <family val="1"/>
      </rPr>
      <t>B</t>
    </r>
  </si>
  <si>
    <r>
      <t>d</t>
    </r>
    <r>
      <rPr>
        <b/>
        <sz val="8"/>
        <rFont val="Times New Roman"/>
        <family val="1"/>
      </rPr>
      <t>B</t>
    </r>
  </si>
  <si>
    <t>264.</t>
  </si>
  <si>
    <t>天上眾星皆拱北，世間無水不朝東。</t>
  </si>
  <si>
    <t>304.</t>
  </si>
  <si>
    <t>虧人是禍，饒人是福；聖賢言語，神欽鬼伏。</t>
  </si>
  <si>
    <t>265.</t>
  </si>
  <si>
    <t>君子安貧，達人知命。</t>
  </si>
  <si>
    <t>305.</t>
  </si>
  <si>
    <t>人各有心，心各有志。</t>
  </si>
  <si>
    <t>266.</t>
  </si>
  <si>
    <t>忠言逆耳利於行，良藥苦口利於病。</t>
  </si>
  <si>
    <t>@3</t>
  </si>
  <si>
    <t>第4專題、保險金融市場</t>
  </si>
  <si>
    <t>@4</t>
  </si>
  <si>
    <t>付息序號</t>
  </si>
  <si>
    <t>息票金額</t>
  </si>
  <si>
    <t>成交面額=</t>
  </si>
  <si>
    <t>票面利率=</t>
  </si>
  <si>
    <t>債券名稱=</t>
  </si>
  <si>
    <t>發行日 =</t>
  </si>
  <si>
    <t>到期日 =</t>
  </si>
  <si>
    <t xml:space="preserve">年期 =  </t>
  </si>
  <si>
    <t>買進殖利率=</t>
  </si>
  <si>
    <t>賣出殖利率=</t>
  </si>
  <si>
    <t>買進日=</t>
  </si>
  <si>
    <t>賣出日=</t>
  </si>
  <si>
    <t>98.12.26</t>
  </si>
  <si>
    <t>98.12.28</t>
  </si>
  <si>
    <t>買進日到次一付息日天數=</t>
  </si>
  <si>
    <t>次一付息日=</t>
  </si>
  <si>
    <t>賣出日到次一付息日天數=</t>
  </si>
  <si>
    <t xml:space="preserve">為星期六，故順延到  </t>
  </si>
  <si>
    <t>付息日</t>
  </si>
  <si>
    <t>買進折現值</t>
  </si>
  <si>
    <t>賣出折現值</t>
  </si>
  <si>
    <t xml:space="preserve">每百萬元面額成交金額 = </t>
  </si>
  <si>
    <t xml:space="preserve">本交易成交總金額 = </t>
  </si>
  <si>
    <t xml:space="preserve">本交易應計債息金額 = </t>
  </si>
  <si>
    <t xml:space="preserve">本交易債券價格 = </t>
  </si>
  <si>
    <t xml:space="preserve">本交易損益金額 = </t>
  </si>
  <si>
    <t xml:space="preserve">本交易投資報酬率 = </t>
  </si>
  <si>
    <r>
      <t xml:space="preserve">(1). </t>
    </r>
    <r>
      <rPr>
        <b/>
        <sz val="12"/>
        <color indexed="23"/>
        <rFont val="新細明體"/>
        <family val="1"/>
      </rPr>
      <t>買進應付成交總金額若干？</t>
    </r>
  </si>
  <si>
    <r>
      <t xml:space="preserve">(2). </t>
    </r>
    <r>
      <rPr>
        <b/>
        <sz val="12"/>
        <color indexed="23"/>
        <rFont val="新細明體"/>
        <family val="1"/>
      </rPr>
      <t>買進應付成交總金額中，債券價格若干？</t>
    </r>
  </si>
  <si>
    <r>
      <t xml:space="preserve">(3). </t>
    </r>
    <r>
      <rPr>
        <b/>
        <sz val="12"/>
        <color indexed="23"/>
        <rFont val="新細明體"/>
        <family val="1"/>
      </rPr>
      <t>買進應付成交總金額中，應收債息若干？</t>
    </r>
  </si>
  <si>
    <r>
      <t xml:space="preserve">(4). </t>
    </r>
    <r>
      <rPr>
        <b/>
        <sz val="12"/>
        <color indexed="23"/>
        <rFont val="新細明體"/>
        <family val="1"/>
      </rPr>
      <t>賣出應收成交總金額若干？</t>
    </r>
  </si>
  <si>
    <r>
      <t xml:space="preserve">(5). </t>
    </r>
    <r>
      <rPr>
        <b/>
        <sz val="12"/>
        <color indexed="23"/>
        <rFont val="新細明體"/>
        <family val="1"/>
      </rPr>
      <t>賣出應收成交總金額中，債券價格若干？</t>
    </r>
  </si>
  <si>
    <r>
      <t xml:space="preserve">(6). </t>
    </r>
    <r>
      <rPr>
        <b/>
        <sz val="12"/>
        <color indexed="23"/>
        <rFont val="新細明體"/>
        <family val="1"/>
      </rPr>
      <t>賣出應收成交總金額中，實收債息若干？</t>
    </r>
  </si>
  <si>
    <r>
      <t xml:space="preserve">(7). </t>
    </r>
    <r>
      <rPr>
        <b/>
        <sz val="12"/>
        <color indexed="23"/>
        <rFont val="新細明體"/>
        <family val="1"/>
      </rPr>
      <t>完成本交易後，總損益若干？</t>
    </r>
  </si>
  <si>
    <r>
      <t xml:space="preserve">(8). </t>
    </r>
    <r>
      <rPr>
        <b/>
        <sz val="12"/>
        <color indexed="23"/>
        <rFont val="新細明體"/>
        <family val="1"/>
      </rPr>
      <t>完成本交易後，投資報酬率若干？</t>
    </r>
  </si>
  <si>
    <t>答：</t>
  </si>
  <si>
    <t>元</t>
  </si>
  <si>
    <t>買進折現冪次</t>
  </si>
  <si>
    <t>賣出折現冪次</t>
  </si>
  <si>
    <t>買進日存續期間折現值</t>
  </si>
  <si>
    <t>賣出日存續期間折現值</t>
  </si>
  <si>
    <r>
      <t xml:space="preserve">(9). </t>
    </r>
    <r>
      <rPr>
        <b/>
        <sz val="12"/>
        <color indexed="23"/>
        <rFont val="新細明體"/>
        <family val="1"/>
      </rPr>
      <t>買進交易日之債券存續期間若干？</t>
    </r>
  </si>
  <si>
    <r>
      <t xml:space="preserve">(10). </t>
    </r>
    <r>
      <rPr>
        <b/>
        <sz val="12"/>
        <color indexed="23"/>
        <rFont val="細明體"/>
        <family val="3"/>
      </rPr>
      <t>賣出交易日之債券存續期間若干？</t>
    </r>
  </si>
  <si>
    <t>年</t>
  </si>
  <si>
    <t>98.4.27</t>
  </si>
  <si>
    <t>=98.5.13領息</t>
  </si>
  <si>
    <t>央債94甲5債券價格計算表( 注意：本例題買進到賣出，有跨過一個付息日。故有一次債息收入。)</t>
  </si>
  <si>
    <t xml:space="preserve">本交易債券每百元除息價格 = </t>
  </si>
  <si>
    <t>此為除息價格</t>
  </si>
  <si>
    <t>此為債券含息金額</t>
  </si>
  <si>
    <t>此為台灣證券交易所的掛牌價格，以及買賣報價金額</t>
  </si>
  <si>
    <t xml:space="preserve">本交易買方實收債息金額 = </t>
  </si>
  <si>
    <t>計算損益時應將向央行實領債息加入</t>
  </si>
  <si>
    <t>117.08.14</t>
  </si>
  <si>
    <t>※△97甲4</t>
  </si>
  <si>
    <t>※97甲5</t>
  </si>
  <si>
    <t>※97甲6</t>
  </si>
  <si>
    <t>97.12.26</t>
  </si>
  <si>
    <t>98甲1</t>
  </si>
  <si>
    <t>98.01.21</t>
  </si>
  <si>
    <t>103.01.21</t>
  </si>
  <si>
    <t>98甲2</t>
  </si>
  <si>
    <t>98.02.16</t>
  </si>
  <si>
    <t>118.02.16</t>
  </si>
  <si>
    <t>98甲3</t>
  </si>
  <si>
    <t>98.03.05</t>
  </si>
  <si>
    <t>108.03.05</t>
  </si>
  <si>
    <t>※98甲1</t>
  </si>
  <si>
    <t>98.04.24</t>
  </si>
  <si>
    <t>※98甲2</t>
  </si>
  <si>
    <t>98.05.15</t>
  </si>
  <si>
    <t>※98甲3</t>
  </si>
  <si>
    <t>98.06.18</t>
  </si>
  <si>
    <t>△98甲4</t>
  </si>
  <si>
    <t>98.07.20</t>
  </si>
  <si>
    <t>103.07.20</t>
  </si>
  <si>
    <t>98甲5</t>
  </si>
  <si>
    <t>98.08.13</t>
  </si>
  <si>
    <t>118.08.13</t>
  </si>
  <si>
    <t>98甲6</t>
  </si>
  <si>
    <t>98.09.09</t>
  </si>
  <si>
    <t>118.09.09</t>
  </si>
  <si>
    <t>※△98甲4</t>
  </si>
  <si>
    <t>98甲7</t>
  </si>
  <si>
    <t>98.10.21</t>
  </si>
  <si>
    <t>100.10.21</t>
  </si>
  <si>
    <t>※98甲5</t>
  </si>
  <si>
    <t>98.11.20</t>
  </si>
  <si>
    <r>
      <t>4100</t>
    </r>
    <r>
      <rPr>
        <b/>
        <sz val="10"/>
        <color indexed="10"/>
        <rFont val="細明體"/>
        <family val="3"/>
      </rPr>
      <t>億元</t>
    </r>
  </si>
  <si>
    <r>
      <t>4300</t>
    </r>
    <r>
      <rPr>
        <b/>
        <sz val="10"/>
        <color indexed="10"/>
        <rFont val="細明體"/>
        <family val="3"/>
      </rPr>
      <t>億元</t>
    </r>
  </si>
  <si>
    <t>更新日期：98年11月17日</t>
  </si>
  <si>
    <t>註：資料來源  http://www.cbc.gov.tw/public/Data/9111714141371.xls</t>
  </si>
  <si>
    <r>
      <t>98</t>
    </r>
    <r>
      <rPr>
        <b/>
        <sz val="10"/>
        <color indexed="10"/>
        <rFont val="細明體"/>
        <family val="3"/>
      </rPr>
      <t>年度合計</t>
    </r>
  </si>
  <si>
    <t>元，其中含實領債息一次，金額 $1,125,000元</t>
  </si>
  <si>
    <r>
      <t>94</t>
    </r>
    <r>
      <rPr>
        <sz val="12"/>
        <rFont val="細明體"/>
        <family val="3"/>
      </rPr>
      <t>甲</t>
    </r>
    <r>
      <rPr>
        <sz val="12"/>
        <rFont val="Sөũ"/>
        <family val="2"/>
      </rPr>
      <t>5</t>
    </r>
  </si>
  <si>
    <t>張輝鑫1997041= 94甲5 ( 94.5.13 ~ 109.5.13 , 2.25% )</t>
  </si>
  <si>
    <r>
      <t>賣出流量</t>
    </r>
    <r>
      <rPr>
        <b/>
        <sz val="10"/>
        <rFont val="Times New Roman"/>
        <family val="1"/>
      </rPr>
      <t xml:space="preserve">                                </t>
    </r>
    <r>
      <rPr>
        <b/>
        <sz val="10"/>
        <rFont val="細明體"/>
        <family val="3"/>
      </rPr>
      <t>折現值</t>
    </r>
  </si>
  <si>
    <r>
      <t>買進成交日計算</t>
    </r>
    <r>
      <rPr>
        <b/>
        <sz val="10"/>
        <rFont val="Times New Roman"/>
        <family val="1"/>
      </rPr>
      <t xml:space="preserve">                           Duration</t>
    </r>
    <r>
      <rPr>
        <b/>
        <sz val="10"/>
        <rFont val="細明體"/>
        <family val="3"/>
      </rPr>
      <t>之</t>
    </r>
    <r>
      <rPr>
        <b/>
        <sz val="10"/>
        <rFont val="Times New Roman"/>
        <family val="1"/>
      </rPr>
      <t>dp/dy</t>
    </r>
    <r>
      <rPr>
        <b/>
        <sz val="10"/>
        <rFont val="細明體"/>
        <family val="3"/>
      </rPr>
      <t>流量</t>
    </r>
  </si>
  <si>
    <r>
      <t>賣出成交日計算</t>
    </r>
    <r>
      <rPr>
        <b/>
        <sz val="10"/>
        <rFont val="Times New Roman"/>
        <family val="1"/>
      </rPr>
      <t xml:space="preserve">                         Duration</t>
    </r>
    <r>
      <rPr>
        <b/>
        <sz val="10"/>
        <rFont val="細明體"/>
        <family val="3"/>
      </rPr>
      <t>之之</t>
    </r>
    <r>
      <rPr>
        <b/>
        <sz val="10"/>
        <rFont val="Times New Roman"/>
        <family val="1"/>
      </rPr>
      <t>dp/dy</t>
    </r>
    <r>
      <rPr>
        <b/>
        <sz val="10"/>
        <rFont val="細明體"/>
        <family val="3"/>
      </rPr>
      <t>流量</t>
    </r>
  </si>
  <si>
    <t>tB</t>
  </si>
  <si>
    <t>ts</t>
  </si>
  <si>
    <r>
      <t>計算至</t>
    </r>
    <r>
      <rPr>
        <b/>
        <sz val="12"/>
        <rFont val="Times New Roman"/>
        <family val="1"/>
      </rPr>
      <t xml:space="preserve"> </t>
    </r>
    <r>
      <rPr>
        <b/>
        <sz val="12"/>
        <rFont val="細明體"/>
        <family val="3"/>
      </rPr>
      <t>成交日現值</t>
    </r>
  </si>
  <si>
    <t>本交易成交總金額：</t>
  </si>
  <si>
    <t>本交易債券內含債息：</t>
  </si>
  <si>
    <t>Mdm= - (dp/dy)/P&gt;0</t>
  </si>
  <si>
    <t>不以我為德，反以我為仇。</t>
  </si>
  <si>
    <t>155.</t>
  </si>
  <si>
    <t>人情莫道春光好，只怕秋來有冷時。</t>
  </si>
  <si>
    <t>113.</t>
  </si>
  <si>
    <t>寧向直中取，不可曲中求。</t>
  </si>
  <si>
    <t>156.</t>
  </si>
  <si>
    <t>送君千里，終須一別。</t>
  </si>
  <si>
    <t>114.</t>
  </si>
  <si>
    <t>人無遠慮，必有近憂。</t>
  </si>
  <si>
    <t>157.</t>
  </si>
  <si>
    <t>但將冷眼看螃蟹，看你橫行到幾時。</t>
  </si>
  <si>
    <t>115.</t>
  </si>
  <si>
    <t>知我者謂我心憂，不知我者謂我何求。</t>
  </si>
  <si>
    <t>158.</t>
  </si>
  <si>
    <t>見事莫說，問事不知；</t>
  </si>
  <si>
    <t>116.</t>
  </si>
  <si>
    <t>晴乾不肯去，直待雨淋頭。</t>
  </si>
  <si>
    <t>閒事莫管，無事早歸。</t>
  </si>
  <si>
    <t>117.</t>
  </si>
  <si>
    <t>成事莫說，覆水難收。</t>
  </si>
  <si>
    <t>159.</t>
  </si>
  <si>
    <t>假饒染就真紅色，也被旁人說是非。</t>
  </si>
  <si>
    <t>118.</t>
  </si>
  <si>
    <t>是非只為多開口，煩惱皆因強出頭。</t>
  </si>
  <si>
    <t>160.</t>
  </si>
  <si>
    <t>善事可作，惡事莫為。</t>
  </si>
  <si>
    <t>119.</t>
  </si>
  <si>
    <t>忍得一時之氣，免得百日之憂。</t>
  </si>
  <si>
    <t>120.</t>
  </si>
  <si>
    <t>近來學得烏龜法，得縮頭時且縮頭。</t>
  </si>
  <si>
    <t>161.</t>
  </si>
  <si>
    <t>許人一物，千金不移。</t>
  </si>
  <si>
    <t>201.</t>
  </si>
  <si>
    <t>君子愛財，取之有道；貞婦愛色，納之以禮。</t>
  </si>
  <si>
    <t>162.</t>
  </si>
  <si>
    <t>龍生龍子，虎生豹兒。</t>
  </si>
  <si>
    <t>202.</t>
  </si>
  <si>
    <t>善有善報，惡有惡報；不是不報，日子未到。</t>
  </si>
  <si>
    <t>163.</t>
  </si>
  <si>
    <t>203.</t>
  </si>
  <si>
    <t>169.</t>
  </si>
  <si>
    <t>常將有日思無日，莫把無時思有時。</t>
  </si>
  <si>
    <t>210.</t>
  </si>
  <si>
    <t>不因漁父引，怎得見波濤。</t>
  </si>
  <si>
    <t>170.</t>
  </si>
  <si>
    <t>時來風送藤王閣，運去雷轟薦福碑。</t>
  </si>
  <si>
    <t>211.</t>
  </si>
  <si>
    <t>無求到處人情好，不飲任他酒價高。</t>
  </si>
  <si>
    <t>171.</t>
  </si>
  <si>
    <t>入門休問榮枯事，觀看容顏便得知。</t>
  </si>
  <si>
    <t>212.</t>
  </si>
  <si>
    <t>知事少時煩惱少，識人多處是非多。</t>
  </si>
  <si>
    <t>172.</t>
  </si>
  <si>
    <t>官清書吏瘦，神靈廟祝肥。</t>
  </si>
  <si>
    <t>213.</t>
  </si>
  <si>
    <t>入山不怕傷人虎，只怕人情兩面刀。</t>
  </si>
  <si>
    <t>173.</t>
  </si>
  <si>
    <t>息卻雷霆之怒，罷卻虎狼之威。</t>
  </si>
  <si>
    <t>214.</t>
  </si>
  <si>
    <t>強中自有強中手，惡人自有惡人磨。</t>
  </si>
  <si>
    <t>174.</t>
  </si>
  <si>
    <t>饒人算之本，輸人算之機。</t>
  </si>
  <si>
    <t>215.</t>
  </si>
  <si>
    <t>會使不在家豪富，風流不用著衣多。</t>
  </si>
  <si>
    <t>175.</t>
  </si>
  <si>
    <t>好言難得，惡語易施。</t>
  </si>
  <si>
    <t>216.</t>
  </si>
  <si>
    <t>光陰似箭，日月如梭。</t>
  </si>
  <si>
    <t>176.</t>
  </si>
  <si>
    <t>一言既出，駟馬難追。</t>
  </si>
  <si>
    <t>217.</t>
  </si>
  <si>
    <t>隱惡揚善，執其兩端。</t>
  </si>
  <si>
    <t>177.</t>
  </si>
  <si>
    <t>道吾好者是吾賊，道吾惡者是吾師。</t>
  </si>
  <si>
    <t>218.</t>
  </si>
  <si>
    <t>妻賢夫禍少，子孝父心寬。</t>
  </si>
  <si>
    <t>178.</t>
  </si>
  <si>
    <t>路逢險處須當避，不是才人莫獻詩。</t>
  </si>
  <si>
    <t>219.</t>
  </si>
  <si>
    <t>102.03.07</t>
  </si>
  <si>
    <t>※92甲2</t>
  </si>
  <si>
    <t>92.04.15</t>
  </si>
  <si>
    <t>92甲5</t>
  </si>
  <si>
    <t>92.05.16</t>
  </si>
  <si>
    <t>94.05.16</t>
  </si>
  <si>
    <t>※92甲4</t>
  </si>
  <si>
    <t>92.06.13</t>
  </si>
  <si>
    <t>92甲6</t>
  </si>
  <si>
    <t>92.07.15</t>
  </si>
  <si>
    <t>97.07.15</t>
  </si>
  <si>
    <t>※92甲3</t>
  </si>
  <si>
    <t>92.08.07</t>
  </si>
  <si>
    <t>92甲7</t>
  </si>
  <si>
    <t xml:space="preserve">  16.</t>
  </si>
  <si>
    <r>
      <t>RS</t>
    </r>
    <r>
      <rPr>
        <b/>
        <sz val="12"/>
        <rFont val="細明體"/>
        <family val="3"/>
      </rPr>
      <t>利率</t>
    </r>
  </si>
  <si>
    <r>
      <t>RS</t>
    </r>
    <r>
      <rPr>
        <b/>
        <sz val="12"/>
        <rFont val="細明體"/>
        <family val="3"/>
      </rPr>
      <t>到期值</t>
    </r>
  </si>
  <si>
    <r>
      <t>清償</t>
    </r>
    <r>
      <rPr>
        <b/>
        <sz val="12"/>
        <color indexed="10"/>
        <rFont val="Times New Roman"/>
        <family val="1"/>
      </rPr>
      <t>RS</t>
    </r>
    <r>
      <rPr>
        <b/>
        <sz val="12"/>
        <color indexed="10"/>
        <rFont val="細明體"/>
        <family val="3"/>
      </rPr>
      <t>後收益</t>
    </r>
  </si>
  <si>
    <t>淨收益率</t>
  </si>
  <si>
    <r>
      <t>RS</t>
    </r>
    <r>
      <rPr>
        <b/>
        <sz val="12"/>
        <rFont val="細明體"/>
        <family val="3"/>
      </rPr>
      <t>利息</t>
    </r>
  </si>
  <si>
    <t>買進</t>
  </si>
  <si>
    <r>
      <t>美元</t>
    </r>
    <r>
      <rPr>
        <b/>
        <sz val="8"/>
        <rFont val="Times New Roman"/>
        <family val="1"/>
      </rPr>
      <t>/</t>
    </r>
    <r>
      <rPr>
        <b/>
        <sz val="8"/>
        <rFont val="細明體"/>
        <family val="3"/>
      </rPr>
      <t>英兩</t>
    </r>
  </si>
  <si>
    <r>
      <t>元</t>
    </r>
    <r>
      <rPr>
        <b/>
        <sz val="8"/>
        <rFont val="Times New Roman"/>
        <family val="1"/>
      </rPr>
      <t>/</t>
    </r>
    <r>
      <rPr>
        <b/>
        <sz val="8"/>
        <rFont val="細明體"/>
        <family val="3"/>
      </rPr>
      <t>台兩</t>
    </r>
  </si>
  <si>
    <t>每次下課後，小老師、組長應宣導同學做好一分鐘環保，將自己座位周遭地面、桌椅上下垃圾撿拾乾淨，桌椅排整齊。</t>
  </si>
  <si>
    <t>81.08.28</t>
  </si>
  <si>
    <t>86.08.28</t>
  </si>
  <si>
    <t>82甲3</t>
  </si>
  <si>
    <t>81.11.27</t>
  </si>
  <si>
    <t>88.11.27</t>
  </si>
  <si>
    <t>82甲4</t>
  </si>
  <si>
    <r>
      <t>見報日</t>
    </r>
  </si>
  <si>
    <t>亞洲股市</t>
  </si>
  <si>
    <r>
      <t>期</t>
    </r>
    <r>
      <rPr>
        <b/>
        <sz val="12"/>
        <rFont val="Times New Roman"/>
        <family val="1"/>
      </rPr>
      <t xml:space="preserve">  </t>
    </r>
    <r>
      <rPr>
        <b/>
        <sz val="12"/>
        <rFont val="新細明體"/>
        <family val="1"/>
      </rPr>
      <t>貨</t>
    </r>
    <r>
      <rPr>
        <b/>
        <sz val="12"/>
        <rFont val="Times New Roman"/>
        <family val="1"/>
      </rPr>
      <t xml:space="preserve">  </t>
    </r>
    <r>
      <rPr>
        <b/>
        <sz val="12"/>
        <rFont val="新細明體"/>
        <family val="1"/>
      </rPr>
      <t>市</t>
    </r>
    <r>
      <rPr>
        <b/>
        <sz val="12"/>
        <rFont val="Times New Roman"/>
        <family val="1"/>
      </rPr>
      <t xml:space="preserve"> </t>
    </r>
    <r>
      <rPr>
        <b/>
        <sz val="12"/>
        <rFont val="新細明體"/>
        <family val="1"/>
      </rPr>
      <t>場</t>
    </r>
  </si>
  <si>
    <r>
      <t>本週一精選五福基金</t>
    </r>
    <r>
      <rPr>
        <b/>
        <sz val="12"/>
        <rFont val="Times New Roman"/>
        <family val="1"/>
      </rPr>
      <t xml:space="preserve">                               </t>
    </r>
    <r>
      <rPr>
        <b/>
        <sz val="10"/>
        <rFont val="Times New Roman"/>
        <family val="1"/>
      </rPr>
      <t>(</t>
    </r>
    <r>
      <rPr>
        <b/>
        <sz val="10"/>
        <rFont val="新細明體"/>
        <family val="1"/>
      </rPr>
      <t>初始預算</t>
    </r>
    <r>
      <rPr>
        <b/>
        <sz val="10"/>
        <rFont val="Times New Roman"/>
        <family val="1"/>
      </rPr>
      <t>100</t>
    </r>
    <r>
      <rPr>
        <b/>
        <sz val="10"/>
        <rFont val="新細明體"/>
        <family val="1"/>
      </rPr>
      <t>萬</t>
    </r>
    <r>
      <rPr>
        <b/>
        <sz val="10"/>
        <rFont val="Times New Roman"/>
        <family val="1"/>
      </rPr>
      <t>)</t>
    </r>
  </si>
  <si>
    <r>
      <t>台</t>
    </r>
    <r>
      <rPr>
        <b/>
        <sz val="14"/>
        <rFont val="Times New Roman"/>
        <family val="1"/>
      </rPr>
      <t xml:space="preserve">   </t>
    </r>
    <r>
      <rPr>
        <b/>
        <sz val="14"/>
        <rFont val="新細明體"/>
        <family val="1"/>
      </rPr>
      <t>幣</t>
    </r>
    <r>
      <rPr>
        <b/>
        <sz val="14"/>
        <rFont val="Times New Roman"/>
        <family val="1"/>
      </rPr>
      <t xml:space="preserve">   </t>
    </r>
    <r>
      <rPr>
        <b/>
        <sz val="14"/>
        <rFont val="新細明體"/>
        <family val="1"/>
      </rPr>
      <t>資</t>
    </r>
    <r>
      <rPr>
        <b/>
        <sz val="14"/>
        <rFont val="Times New Roman"/>
        <family val="1"/>
      </rPr>
      <t xml:space="preserve">   </t>
    </r>
    <r>
      <rPr>
        <b/>
        <sz val="14"/>
        <rFont val="新細明體"/>
        <family val="1"/>
      </rPr>
      <t>金</t>
    </r>
    <r>
      <rPr>
        <b/>
        <sz val="14"/>
        <rFont val="Times New Roman"/>
        <family val="1"/>
      </rPr>
      <t xml:space="preserve">   </t>
    </r>
    <r>
      <rPr>
        <b/>
        <sz val="14"/>
        <rFont val="新細明體"/>
        <family val="1"/>
      </rPr>
      <t>面</t>
    </r>
  </si>
  <si>
    <t>年月日</t>
  </si>
  <si>
    <r>
      <t>台股發</t>
    </r>
    <r>
      <rPr>
        <b/>
        <sz val="10"/>
        <rFont val="Times New Roman"/>
        <family val="1"/>
      </rPr>
      <t xml:space="preserve">         </t>
    </r>
    <r>
      <rPr>
        <b/>
        <sz val="10"/>
        <rFont val="新細明體"/>
        <family val="1"/>
      </rPr>
      <t>行量加</t>
    </r>
  </si>
  <si>
    <t>DowJones</t>
  </si>
  <si>
    <r>
      <t>日經</t>
    </r>
    <r>
      <rPr>
        <b/>
        <sz val="9"/>
        <rFont val="Times New Roman"/>
        <family val="1"/>
      </rPr>
      <t>225</t>
    </r>
  </si>
  <si>
    <r>
      <t>1.</t>
    </r>
    <r>
      <rPr>
        <b/>
        <sz val="10"/>
        <rFont val="細明體"/>
        <family val="3"/>
      </rPr>
      <t>股票</t>
    </r>
  </si>
  <si>
    <r>
      <t>4.</t>
    </r>
    <r>
      <rPr>
        <b/>
        <sz val="10"/>
        <rFont val="細明體"/>
        <family val="3"/>
      </rPr>
      <t>股票</t>
    </r>
  </si>
  <si>
    <r>
      <t>當日準備ˉˉˉˉ</t>
    </r>
    <r>
      <rPr>
        <b/>
        <sz val="9"/>
        <rFont val="Times New Roman"/>
        <family val="1"/>
      </rPr>
      <t xml:space="preserve">        </t>
    </r>
    <r>
      <rPr>
        <b/>
        <sz val="9"/>
        <rFont val="新細明體"/>
        <family val="1"/>
      </rPr>
      <t>累計超額準備ˉˉˉˉˉ</t>
    </r>
    <r>
      <rPr>
        <b/>
        <sz val="14"/>
        <rFont val="Times New Roman"/>
        <family val="1"/>
      </rPr>
      <t>(</t>
    </r>
    <r>
      <rPr>
        <b/>
        <sz val="14"/>
        <rFont val="新細明體"/>
        <family val="1"/>
      </rPr>
      <t>億</t>
    </r>
    <r>
      <rPr>
        <b/>
        <sz val="14"/>
        <rFont val="Times New Roman"/>
        <family val="1"/>
      </rPr>
      <t>)</t>
    </r>
  </si>
  <si>
    <t>※94甲7</t>
  </si>
  <si>
    <t>94.12.28</t>
  </si>
  <si>
    <t>94年度合計</t>
  </si>
  <si>
    <t>95甲1</t>
  </si>
  <si>
    <t>95.01.06</t>
  </si>
  <si>
    <t>100.01.06</t>
  </si>
  <si>
    <t>95甲2</t>
  </si>
  <si>
    <t>95.02.24</t>
  </si>
  <si>
    <t>115.02.24</t>
  </si>
  <si>
    <t>95甲3</t>
  </si>
  <si>
    <t>95.03.31</t>
  </si>
  <si>
    <t>人老心不老，人窮志不窮。</t>
  </si>
  <si>
    <t>295.</t>
  </si>
  <si>
    <t>千經萬典，孝義為先。</t>
  </si>
  <si>
    <t>256.</t>
  </si>
  <si>
    <t>人無千日好，花無百日紅。</t>
  </si>
  <si>
    <t>296.</t>
  </si>
  <si>
    <t>一字入公門，九牛拖不出。</t>
  </si>
  <si>
    <t>257.</t>
  </si>
  <si>
    <t>殺人可恕，情理難容。</t>
  </si>
  <si>
    <t>297.</t>
  </si>
  <si>
    <t>衙門八字開，有理無錢莫進來。</t>
  </si>
  <si>
    <t>258.</t>
  </si>
  <si>
    <t>乍富不知新受用，乍貧難改舊家風。</t>
  </si>
  <si>
    <t>298.</t>
  </si>
  <si>
    <t>富從升合起，貧由不算來。</t>
  </si>
  <si>
    <t>259.</t>
  </si>
  <si>
    <t>座上客常滿，杯中酒不空。</t>
  </si>
  <si>
    <t>299.</t>
  </si>
  <si>
    <t>家無讀書子，官從何處來。</t>
  </si>
  <si>
    <t>260.</t>
  </si>
  <si>
    <t>屋漏偏遭連夜雨，行船又被對頭風。</t>
  </si>
  <si>
    <t>300.</t>
  </si>
  <si>
    <t>萬事不由人計較，一身(生)都是命安排。</t>
  </si>
  <si>
    <t>261.</t>
  </si>
  <si>
    <t>筍因落籜方成竹，魚為奔波始化龍。</t>
  </si>
  <si>
    <t>301.</t>
  </si>
  <si>
    <t>急行慢行，前程只有多少路。</t>
  </si>
  <si>
    <t>262.</t>
  </si>
  <si>
    <t>記得少年騎竹馬，看看又是白頭翁。</t>
  </si>
  <si>
    <t>302.</t>
  </si>
  <si>
    <t>人間私語，天聞若雷；暗室虧心，神目如電。</t>
  </si>
  <si>
    <t>263.</t>
  </si>
  <si>
    <t>禮義生於富足，盜賊出於貧窮。</t>
  </si>
  <si>
    <t>303.</t>
  </si>
  <si>
    <t>一毫之惡，勸人莫作；一毫之善，與人方便。</t>
  </si>
  <si>
    <t>34.</t>
  </si>
  <si>
    <t>不信但看筵中酒，杯杯先勸有錢人。</t>
  </si>
  <si>
    <r>
      <t>RS</t>
    </r>
    <r>
      <rPr>
        <b/>
        <sz val="12"/>
        <rFont val="細明體"/>
        <family val="3"/>
      </rPr>
      <t>金額</t>
    </r>
  </si>
  <si>
    <r>
      <t>RS</t>
    </r>
    <r>
      <rPr>
        <b/>
        <sz val="12"/>
        <rFont val="細明體"/>
        <family val="3"/>
      </rPr>
      <t>利率</t>
    </r>
  </si>
  <si>
    <r>
      <t>RS</t>
    </r>
    <r>
      <rPr>
        <b/>
        <sz val="12"/>
        <rFont val="細明體"/>
        <family val="3"/>
      </rPr>
      <t>到期值</t>
    </r>
  </si>
  <si>
    <r>
      <t>清償</t>
    </r>
    <r>
      <rPr>
        <b/>
        <sz val="12"/>
        <color indexed="10"/>
        <rFont val="Times New Roman"/>
        <family val="1"/>
      </rPr>
      <t>RS</t>
    </r>
    <r>
      <rPr>
        <b/>
        <sz val="12"/>
        <color indexed="10"/>
        <rFont val="細明體"/>
        <family val="3"/>
      </rPr>
      <t>後收益</t>
    </r>
  </si>
  <si>
    <t>淨收益率</t>
  </si>
  <si>
    <r>
      <t>RS</t>
    </r>
    <r>
      <rPr>
        <b/>
        <sz val="12"/>
        <rFont val="細明體"/>
        <family val="3"/>
      </rPr>
      <t>利息</t>
    </r>
  </si>
  <si>
    <t>買進</t>
  </si>
  <si>
    <t>賣出</t>
  </si>
  <si>
    <t>A85401</t>
  </si>
  <si>
    <t>A85402</t>
  </si>
  <si>
    <t>A86309</t>
  </si>
  <si>
    <r>
      <t>86</t>
    </r>
    <r>
      <rPr>
        <u val="single"/>
        <sz val="12"/>
        <color indexed="12"/>
        <rFont val="Sөũ"/>
        <family val="2"/>
      </rPr>
      <t>中央交建甲九</t>
    </r>
  </si>
  <si>
    <t>100/08/23</t>
  </si>
  <si>
    <t>A86310</t>
  </si>
  <si>
    <r>
      <t>86</t>
    </r>
    <r>
      <rPr>
        <u val="single"/>
        <sz val="12"/>
        <color indexed="12"/>
        <rFont val="Sөũ"/>
        <family val="2"/>
      </rPr>
      <t>中央交建甲十</t>
    </r>
  </si>
  <si>
    <t>101/01/21</t>
  </si>
  <si>
    <t>A86403</t>
  </si>
  <si>
    <r>
      <t>86</t>
    </r>
    <r>
      <rPr>
        <u val="single"/>
        <sz val="12"/>
        <color indexed="12"/>
        <rFont val="Sөũ"/>
        <family val="2"/>
      </rPr>
      <t>中央交建乙三</t>
    </r>
  </si>
  <si>
    <t>101/03/11</t>
  </si>
  <si>
    <t>A87101</t>
  </si>
  <si>
    <r>
      <t>87</t>
    </r>
    <r>
      <rPr>
        <u val="single"/>
        <sz val="12"/>
        <color indexed="12"/>
        <rFont val="Sөũ"/>
        <family val="2"/>
      </rPr>
      <t>中央建債甲一</t>
    </r>
  </si>
  <si>
    <t>A87103</t>
  </si>
  <si>
    <r>
      <t>87</t>
    </r>
    <r>
      <rPr>
        <u val="single"/>
        <sz val="12"/>
        <color indexed="12"/>
        <rFont val="Sөũ"/>
        <family val="2"/>
      </rPr>
      <t>中央建債甲三</t>
    </r>
  </si>
  <si>
    <t>101/12/19</t>
  </si>
  <si>
    <t>A95101R</t>
  </si>
  <si>
    <r>
      <t>95</t>
    </r>
    <r>
      <rPr>
        <u val="single"/>
        <sz val="12"/>
        <color indexed="12"/>
        <rFont val="Sөũ"/>
        <family val="2"/>
      </rPr>
      <t>年度甲類第</t>
    </r>
    <r>
      <rPr>
        <u val="single"/>
        <sz val="12"/>
        <color indexed="12"/>
        <rFont val="Times New Roman"/>
        <family val="1"/>
      </rPr>
      <t>1</t>
    </r>
    <r>
      <rPr>
        <u val="single"/>
        <sz val="12"/>
        <color indexed="12"/>
        <rFont val="Sөũ"/>
        <family val="2"/>
      </rPr>
      <t>期中央</t>
    </r>
  </si>
  <si>
    <t>A95102</t>
  </si>
  <si>
    <t>115/02/24</t>
  </si>
  <si>
    <t>A95102R</t>
  </si>
  <si>
    <r>
      <t>95</t>
    </r>
    <r>
      <rPr>
        <u val="single"/>
        <sz val="12"/>
        <color indexed="12"/>
        <rFont val="Sөũ"/>
        <family val="2"/>
      </rPr>
      <t>年度甲類第</t>
    </r>
    <r>
      <rPr>
        <u val="single"/>
        <sz val="12"/>
        <color indexed="12"/>
        <rFont val="Times New Roman"/>
        <family val="1"/>
      </rPr>
      <t>2</t>
    </r>
    <r>
      <rPr>
        <u val="single"/>
        <sz val="12"/>
        <color indexed="12"/>
        <rFont val="Sөũ"/>
        <family val="2"/>
      </rPr>
      <t>期中央</t>
    </r>
  </si>
  <si>
    <t>A95103</t>
  </si>
  <si>
    <r>
      <t>95</t>
    </r>
    <r>
      <rPr>
        <u val="single"/>
        <sz val="12"/>
        <color indexed="12"/>
        <rFont val="Sөũ"/>
        <family val="2"/>
      </rPr>
      <t>年度甲類第</t>
    </r>
    <r>
      <rPr>
        <u val="single"/>
        <sz val="12"/>
        <color indexed="12"/>
        <rFont val="Times New Roman"/>
        <family val="1"/>
      </rPr>
      <t>3</t>
    </r>
    <r>
      <rPr>
        <u val="single"/>
        <sz val="12"/>
        <color indexed="12"/>
        <rFont val="Sөũ"/>
        <family val="2"/>
      </rPr>
      <t>期中央</t>
    </r>
  </si>
  <si>
    <t>105/03/31</t>
  </si>
  <si>
    <t>A95103R</t>
  </si>
  <si>
    <t>A95104</t>
  </si>
  <si>
    <r>
      <t>95</t>
    </r>
    <r>
      <rPr>
        <u val="single"/>
        <sz val="12"/>
        <color indexed="12"/>
        <rFont val="Sөũ"/>
        <family val="2"/>
      </rPr>
      <t>年度甲類第</t>
    </r>
    <r>
      <rPr>
        <u val="single"/>
        <sz val="12"/>
        <color indexed="12"/>
        <rFont val="Times New Roman"/>
        <family val="1"/>
      </rPr>
      <t>4</t>
    </r>
    <r>
      <rPr>
        <u val="single"/>
        <sz val="12"/>
        <color indexed="12"/>
        <rFont val="Sөũ"/>
        <family val="2"/>
      </rPr>
      <t>期中央</t>
    </r>
  </si>
  <si>
    <t>A95105</t>
  </si>
  <si>
    <r>
      <t>95</t>
    </r>
    <r>
      <rPr>
        <u val="single"/>
        <sz val="12"/>
        <color indexed="12"/>
        <rFont val="Sөũ"/>
        <family val="2"/>
      </rPr>
      <t>年度甲類第</t>
    </r>
    <r>
      <rPr>
        <u val="single"/>
        <sz val="12"/>
        <color indexed="12"/>
        <rFont val="Times New Roman"/>
        <family val="1"/>
      </rPr>
      <t>5</t>
    </r>
    <r>
      <rPr>
        <u val="single"/>
        <sz val="12"/>
        <color indexed="12"/>
        <rFont val="Sөũ"/>
        <family val="2"/>
      </rPr>
      <t>期中央</t>
    </r>
  </si>
  <si>
    <t>100/07/20</t>
  </si>
  <si>
    <t>A95105R</t>
  </si>
  <si>
    <t>A95106</t>
  </si>
  <si>
    <t>例 2 .</t>
  </si>
  <si>
    <t>例 3 .</t>
  </si>
  <si>
    <t>例 4 .</t>
  </si>
  <si>
    <t>例 5 .</t>
  </si>
  <si>
    <t>例 9 .</t>
  </si>
  <si>
    <t>例 12 .</t>
  </si>
  <si>
    <t>例 13 .</t>
  </si>
  <si>
    <t>例 14 .</t>
  </si>
  <si>
    <t>例 15 .</t>
  </si>
  <si>
    <t>例 16 .</t>
  </si>
  <si>
    <t>例 6 .</t>
  </si>
  <si>
    <t>例 7 .</t>
  </si>
  <si>
    <t>例 10 .</t>
  </si>
  <si>
    <t>例 11 .</t>
  </si>
  <si>
    <t>例 1 .</t>
  </si>
  <si>
    <t xml:space="preserve">         ppt每一頁所註記的資料來源格式規定如下， </t>
  </si>
  <si>
    <t>資料來源：Steven Drobny 著、洪慧芳譯《基金交易祕辛：13 位頂尖避險基金經理人談全球宏觀策略》（臺北：財訊出版社，2007）</t>
  </si>
  <si>
    <t>306.</t>
  </si>
  <si>
    <t>口說不如身逢，耳聞不如目見。</t>
  </si>
  <si>
    <t>267.</t>
  </si>
  <si>
    <t>順天者存，逆天者亡。</t>
  </si>
  <si>
    <t>307.</t>
  </si>
  <si>
    <t>養軍千日，用在一朝。</t>
  </si>
  <si>
    <t>268.</t>
  </si>
  <si>
    <t>人為財死，鳥為食亡。</t>
  </si>
  <si>
    <t>308.</t>
  </si>
  <si>
    <t>國清才子貴，家富小兒驕。</t>
  </si>
  <si>
    <t>269.</t>
  </si>
  <si>
    <t>夫妻相和合，琴瑟與笙簧。</t>
  </si>
  <si>
    <t>309.</t>
  </si>
  <si>
    <t>利刀割體痕易合，惡語傷人恨難消。</t>
  </si>
  <si>
    <t>270.</t>
  </si>
  <si>
    <t>有兒貧不久，無子富不長。</t>
  </si>
  <si>
    <t>310.</t>
  </si>
  <si>
    <t>公道世間惟白髮，貴人頭上不曾饒。</t>
  </si>
  <si>
    <t>271.</t>
  </si>
  <si>
    <t>善必壽考，惡必早亡。</t>
  </si>
  <si>
    <t>311.</t>
  </si>
  <si>
    <t>有錢堪出眾，無衣懶出門。</t>
  </si>
  <si>
    <t>272.</t>
  </si>
  <si>
    <t>爽口食多偏作病，快心事過恐生殃。</t>
  </si>
  <si>
    <t>312.</t>
  </si>
  <si>
    <t>為官須作相，及第必爭先。</t>
  </si>
  <si>
    <t>273.</t>
  </si>
  <si>
    <t>富貴定要安本分，貧窮不必枉思量。</t>
  </si>
  <si>
    <t>313.</t>
  </si>
  <si>
    <t>274.</t>
  </si>
  <si>
    <t>畫水無風空作浪，繡花雖好不聞香。</t>
  </si>
  <si>
    <t>314.</t>
  </si>
  <si>
    <t>父子和而家不退，兄弟和而家不分。</t>
  </si>
  <si>
    <t>275.</t>
  </si>
  <si>
    <t>貪他一斗米，失卻半年糧；</t>
  </si>
  <si>
    <t>315.</t>
  </si>
  <si>
    <t>官有正條，民有私約。</t>
  </si>
  <si>
    <t>爭他一腳豚，反失一肘羊。</t>
  </si>
  <si>
    <t>316.</t>
  </si>
  <si>
    <t>閒時不燒香，急時抱佛腳。</t>
  </si>
  <si>
    <t>276.</t>
  </si>
  <si>
    <t>龍歸晚洞雲猶濕，麝過春山草木香。</t>
  </si>
  <si>
    <t>317.</t>
  </si>
  <si>
    <t>幸生太平無事日，恐逢年老不多時。</t>
  </si>
  <si>
    <t>本學期將視時間不定期舉行小考。範圍局限為金融日記表上相關名詞解釋，課本、參考書及上課講過的內容，</t>
  </si>
  <si>
    <t>每次上課請自備電算機(能算冪次、對數者。因死用財務計算機導致精準度不足被扣分者，請自行負責)。</t>
  </si>
  <si>
    <t>小考時將不採 Open  Book 方式。期中、期末考則由老師視題型及難度決定其方式，同學不必於事前無謂揣度，</t>
  </si>
  <si>
    <t>亦不必先問。</t>
  </si>
  <si>
    <r>
      <t>17</t>
    </r>
    <r>
      <rPr>
        <sz val="14"/>
        <rFont val="細明體"/>
        <family val="3"/>
      </rPr>
      <t>、</t>
    </r>
  </si>
  <si>
    <t>113/02/10</t>
  </si>
  <si>
    <t>A93103R</t>
  </si>
  <si>
    <t>A93104</t>
  </si>
  <si>
    <t>103/03/04</t>
  </si>
  <si>
    <t>A93104R</t>
  </si>
  <si>
    <t>A93106</t>
  </si>
  <si>
    <t>123/05/27</t>
  </si>
  <si>
    <t>A93107</t>
  </si>
  <si>
    <t>A93107R</t>
  </si>
  <si>
    <t>A93108</t>
  </si>
  <si>
    <t>103/09/15</t>
  </si>
  <si>
    <t>A93108R</t>
  </si>
  <si>
    <t>A93109</t>
  </si>
  <si>
    <t>113/11/18</t>
  </si>
  <si>
    <t>A94102</t>
  </si>
  <si>
    <r>
      <t>94</t>
    </r>
    <r>
      <rPr>
        <u val="single"/>
        <sz val="12"/>
        <color indexed="12"/>
        <rFont val="Sөũ"/>
        <family val="2"/>
      </rPr>
      <t>中央政府建設公債甲</t>
    </r>
  </si>
  <si>
    <t>A94102R</t>
  </si>
  <si>
    <t>A94103</t>
  </si>
  <si>
    <t>114/02/25</t>
  </si>
  <si>
    <t>A94103R</t>
  </si>
  <si>
    <t>A94104</t>
  </si>
  <si>
    <t>104/03/16</t>
  </si>
  <si>
    <t>A94104R</t>
  </si>
  <si>
    <t>A94105</t>
  </si>
  <si>
    <t>A96103</t>
  </si>
  <si>
    <t>例 21 .</t>
  </si>
  <si>
    <t>例 22 .</t>
  </si>
  <si>
    <t>例 23 .</t>
  </si>
  <si>
    <t xml:space="preserve">  註：錯別字太多的原因，就是平常打錯字時不會或不願立即修正，習慣成自然。同學們在MSN或Yahoo聊天時尤然。</t>
  </si>
  <si>
    <t xml:space="preserve">  繳交作業前請至少校對三次，不可以有錯別字。錯別字的責任，由全組共同承擔。錯別字太多的報告，老師得退件或議處。</t>
  </si>
  <si>
    <t xml:space="preserve">  讀書報告內容引述課本以外的書籍、期刊、網站資料，務請引用近三年內的資料。除非考古題目，否則視為違章。</t>
  </si>
  <si>
    <t xml:space="preserve">        內容涉及法規者，應隨即連線上網追查現行法規如何規範。如果援用古書而不查證，極可能誤用、錯判、亂分析。</t>
  </si>
  <si>
    <t>97.01.17</t>
  </si>
  <si>
    <t>92甲3</t>
  </si>
  <si>
    <t>紐約金價</t>
  </si>
  <si>
    <r>
      <t>國際主要貨幣交叉匯率</t>
    </r>
  </si>
  <si>
    <t>LIBOR</t>
  </si>
  <si>
    <r>
      <t>政</t>
    </r>
    <r>
      <rPr>
        <b/>
        <sz val="18"/>
        <rFont val="Times New Roman"/>
        <family val="1"/>
      </rPr>
      <t xml:space="preserve">      </t>
    </r>
    <r>
      <rPr>
        <b/>
        <sz val="18"/>
        <rFont val="新細明體"/>
        <family val="1"/>
      </rPr>
      <t>策</t>
    </r>
    <r>
      <rPr>
        <b/>
        <sz val="18"/>
        <rFont val="Times New Roman"/>
        <family val="1"/>
      </rPr>
      <t xml:space="preserve">      </t>
    </r>
    <r>
      <rPr>
        <b/>
        <sz val="18"/>
        <rFont val="新細明體"/>
        <family val="1"/>
      </rPr>
      <t>面</t>
    </r>
  </si>
  <si>
    <t>( 星期 )</t>
  </si>
  <si>
    <r>
      <t>權指數</t>
    </r>
    <r>
      <rPr>
        <b/>
        <sz val="10"/>
        <rFont val="Times New Roman"/>
        <family val="1"/>
      </rPr>
      <t xml:space="preserve">        +</t>
    </r>
  </si>
  <si>
    <t>恆生指數</t>
  </si>
  <si>
    <r>
      <t>2.</t>
    </r>
    <r>
      <rPr>
        <b/>
        <sz val="10"/>
        <rFont val="細明體"/>
        <family val="3"/>
      </rPr>
      <t>股票</t>
    </r>
  </si>
  <si>
    <r>
      <t>5.</t>
    </r>
    <r>
      <rPr>
        <b/>
        <sz val="10"/>
        <rFont val="細明體"/>
        <family val="3"/>
      </rPr>
      <t>股票</t>
    </r>
  </si>
  <si>
    <r>
      <t>初級買入</t>
    </r>
    <r>
      <rPr>
        <b/>
        <sz val="8"/>
        <rFont val="Times New Roman"/>
        <family val="1"/>
      </rPr>
      <t xml:space="preserve">             </t>
    </r>
    <r>
      <rPr>
        <b/>
        <sz val="8"/>
        <rFont val="新細明體"/>
        <family val="1"/>
      </rPr>
      <t>次級賣出</t>
    </r>
    <r>
      <rPr>
        <b/>
        <sz val="8"/>
        <rFont val="Times New Roman"/>
        <family val="1"/>
      </rPr>
      <t xml:space="preserve">             10 </t>
    </r>
    <r>
      <rPr>
        <b/>
        <sz val="8"/>
        <rFont val="新細明體"/>
        <family val="1"/>
      </rPr>
      <t>天</t>
    </r>
    <r>
      <rPr>
        <b/>
        <sz val="8"/>
        <rFont val="Times New Roman"/>
        <family val="1"/>
      </rPr>
      <t xml:space="preserve">                                          </t>
    </r>
    <r>
      <rPr>
        <b/>
        <sz val="10"/>
        <rFont val="Times New Roman"/>
        <family val="1"/>
      </rPr>
      <t xml:space="preserve"> O/N</t>
    </r>
    <r>
      <rPr>
        <b/>
        <sz val="8"/>
        <rFont val="Times New Roman"/>
        <family val="1"/>
      </rPr>
      <t xml:space="preserve"> (%)             </t>
    </r>
  </si>
  <si>
    <t>香港金價</t>
  </si>
  <si>
    <r>
      <t xml:space="preserve">1 </t>
    </r>
    <r>
      <rPr>
        <b/>
        <sz val="8"/>
        <rFont val="新細明體"/>
        <family val="1"/>
      </rPr>
      <t>個月期</t>
    </r>
    <r>
      <rPr>
        <b/>
        <sz val="8"/>
        <rFont val="Times New Roman"/>
        <family val="1"/>
      </rPr>
      <t xml:space="preserve">             1  </t>
    </r>
    <r>
      <rPr>
        <b/>
        <sz val="8"/>
        <rFont val="新細明體"/>
        <family val="1"/>
      </rPr>
      <t>年</t>
    </r>
    <r>
      <rPr>
        <b/>
        <sz val="8"/>
        <rFont val="Times New Roman"/>
        <family val="1"/>
      </rPr>
      <t xml:space="preserve">  </t>
    </r>
    <r>
      <rPr>
        <b/>
        <sz val="8"/>
        <rFont val="新細明體"/>
        <family val="1"/>
      </rPr>
      <t>期</t>
    </r>
    <r>
      <rPr>
        <b/>
        <sz val="8"/>
        <rFont val="Times New Roman"/>
        <family val="1"/>
      </rPr>
      <t xml:space="preserve">         </t>
    </r>
    <r>
      <rPr>
        <b/>
        <sz val="9"/>
        <rFont val="Times New Roman"/>
        <family val="1"/>
      </rPr>
      <t xml:space="preserve"> (%)</t>
    </r>
  </si>
  <si>
    <r>
      <t>重</t>
    </r>
    <r>
      <rPr>
        <b/>
        <sz val="18"/>
        <rFont val="Times New Roman"/>
        <family val="1"/>
      </rPr>
      <t xml:space="preserve">   </t>
    </r>
    <r>
      <rPr>
        <b/>
        <sz val="18"/>
        <rFont val="新細明體"/>
        <family val="1"/>
      </rPr>
      <t>要</t>
    </r>
    <r>
      <rPr>
        <b/>
        <sz val="18"/>
        <rFont val="Times New Roman"/>
        <family val="1"/>
      </rPr>
      <t xml:space="preserve">   </t>
    </r>
    <r>
      <rPr>
        <b/>
        <sz val="18"/>
        <rFont val="新細明體"/>
        <family val="1"/>
      </rPr>
      <t>資</t>
    </r>
    <r>
      <rPr>
        <b/>
        <sz val="18"/>
        <rFont val="Times New Roman"/>
        <family val="1"/>
      </rPr>
      <t xml:space="preserve">   </t>
    </r>
    <r>
      <rPr>
        <b/>
        <sz val="18"/>
        <rFont val="新細明體"/>
        <family val="1"/>
      </rPr>
      <t>訊</t>
    </r>
  </si>
  <si>
    <t>成交量</t>
  </si>
  <si>
    <t>股價指數</t>
  </si>
  <si>
    <r>
      <t>3.</t>
    </r>
    <r>
      <rPr>
        <b/>
        <sz val="10"/>
        <rFont val="細明體"/>
        <family val="3"/>
      </rPr>
      <t>股票</t>
    </r>
  </si>
  <si>
    <r>
      <t xml:space="preserve">  .</t>
    </r>
    <r>
      <rPr>
        <b/>
        <sz val="10"/>
        <rFont val="細明體"/>
        <family val="3"/>
      </rPr>
      <t>股票</t>
    </r>
  </si>
  <si>
    <t>台北金價</t>
  </si>
  <si>
    <t>EUR/USD</t>
  </si>
  <si>
    <r>
      <t xml:space="preserve"> </t>
    </r>
    <r>
      <rPr>
        <b/>
        <sz val="12"/>
        <rFont val="新細明體"/>
        <family val="1"/>
      </rPr>
      <t>年</t>
    </r>
    <r>
      <rPr>
        <b/>
        <sz val="12"/>
        <rFont val="Times New Roman"/>
        <family val="1"/>
      </rPr>
      <t xml:space="preserve">    </t>
    </r>
    <r>
      <rPr>
        <b/>
        <sz val="12"/>
        <rFont val="新細明體"/>
        <family val="1"/>
      </rPr>
      <t>月</t>
    </r>
    <r>
      <rPr>
        <b/>
        <sz val="12"/>
        <rFont val="Times New Roman"/>
        <family val="1"/>
      </rPr>
      <t xml:space="preserve">    </t>
    </r>
    <r>
      <rPr>
        <b/>
        <sz val="12"/>
        <rFont val="新細明體"/>
        <family val="1"/>
      </rPr>
      <t>日</t>
    </r>
    <r>
      <rPr>
        <b/>
        <sz val="12"/>
        <rFont val="Times New Roman"/>
        <family val="1"/>
      </rPr>
      <t xml:space="preserve">   (</t>
    </r>
    <r>
      <rPr>
        <b/>
        <sz val="12"/>
        <rFont val="新細明體"/>
        <family val="1"/>
      </rPr>
      <t>星期</t>
    </r>
    <r>
      <rPr>
        <b/>
        <sz val="12"/>
        <rFont val="Times New Roman"/>
        <family val="1"/>
      </rPr>
      <t xml:space="preserve">  </t>
    </r>
    <r>
      <rPr>
        <b/>
        <sz val="12"/>
        <rFont val="新細明體"/>
        <family val="1"/>
      </rPr>
      <t>一</t>
    </r>
    <r>
      <rPr>
        <b/>
        <sz val="12"/>
        <rFont val="Times New Roman"/>
        <family val="1"/>
      </rPr>
      <t xml:space="preserve">  )</t>
    </r>
  </si>
  <si>
    <t>休市</t>
  </si>
  <si>
    <r>
      <t>結轉上週五投資組合</t>
    </r>
    <r>
      <rPr>
        <b/>
        <sz val="9"/>
        <rFont val="Times New Roman"/>
        <family val="1"/>
      </rPr>
      <t xml:space="preserve">                   </t>
    </r>
    <r>
      <rPr>
        <b/>
        <sz val="9"/>
        <rFont val="新細明體"/>
        <family val="1"/>
      </rPr>
      <t>股票價值</t>
    </r>
    <r>
      <rPr>
        <b/>
        <sz val="9"/>
        <rFont val="Times New Roman"/>
        <family val="1"/>
      </rPr>
      <t xml:space="preserve"> =</t>
    </r>
  </si>
  <si>
    <r>
      <t>本週一剩餘現金</t>
    </r>
    <r>
      <rPr>
        <b/>
        <sz val="9"/>
        <rFont val="Times New Roman"/>
        <family val="1"/>
      </rPr>
      <t>=$</t>
    </r>
  </si>
  <si>
    <r>
      <t xml:space="preserve"> </t>
    </r>
    <r>
      <rPr>
        <b/>
        <sz val="12"/>
        <rFont val="新細明體"/>
        <family val="1"/>
      </rPr>
      <t>年</t>
    </r>
    <r>
      <rPr>
        <b/>
        <sz val="12"/>
        <rFont val="Times New Roman"/>
        <family val="1"/>
      </rPr>
      <t xml:space="preserve">    </t>
    </r>
    <r>
      <rPr>
        <b/>
        <sz val="12"/>
        <rFont val="新細明體"/>
        <family val="1"/>
      </rPr>
      <t>月</t>
    </r>
    <r>
      <rPr>
        <b/>
        <sz val="12"/>
        <rFont val="Times New Roman"/>
        <family val="1"/>
      </rPr>
      <t xml:space="preserve">    </t>
    </r>
    <r>
      <rPr>
        <b/>
        <sz val="12"/>
        <rFont val="新細明體"/>
        <family val="1"/>
      </rPr>
      <t>日</t>
    </r>
    <r>
      <rPr>
        <b/>
        <sz val="12"/>
        <rFont val="Times New Roman"/>
        <family val="1"/>
      </rPr>
      <t xml:space="preserve">   (</t>
    </r>
    <r>
      <rPr>
        <b/>
        <sz val="12"/>
        <rFont val="新細明體"/>
        <family val="1"/>
      </rPr>
      <t>星期</t>
    </r>
    <r>
      <rPr>
        <b/>
        <sz val="12"/>
        <rFont val="Times New Roman"/>
        <family val="1"/>
      </rPr>
      <t xml:space="preserve"> </t>
    </r>
    <r>
      <rPr>
        <b/>
        <sz val="12"/>
        <rFont val="新細明體"/>
        <family val="1"/>
      </rPr>
      <t>二</t>
    </r>
    <r>
      <rPr>
        <b/>
        <sz val="12"/>
        <rFont val="Times New Roman"/>
        <family val="1"/>
      </rPr>
      <t xml:space="preserve">  )</t>
    </r>
  </si>
  <si>
    <t>指數</t>
  </si>
  <si>
    <r>
      <t xml:space="preserve">(     </t>
    </r>
    <r>
      <rPr>
        <b/>
        <sz val="10"/>
        <rFont val="新細明體"/>
        <family val="1"/>
      </rPr>
      <t>月份</t>
    </r>
    <r>
      <rPr>
        <b/>
        <sz val="10"/>
        <rFont val="Times New Roman"/>
        <family val="1"/>
      </rPr>
      <t>)</t>
    </r>
  </si>
  <si>
    <t xml:space="preserve"> </t>
  </si>
  <si>
    <r>
      <t xml:space="preserve"> </t>
    </r>
    <r>
      <rPr>
        <b/>
        <sz val="12"/>
        <rFont val="細明體"/>
        <family val="3"/>
      </rPr>
      <t>ˉˉˉ</t>
    </r>
    <r>
      <rPr>
        <b/>
        <sz val="12"/>
        <rFont val="Times New Roman"/>
        <family val="1"/>
      </rPr>
      <t>%</t>
    </r>
  </si>
  <si>
    <r>
      <t>ˉˉˉˉˉ億</t>
    </r>
  </si>
  <si>
    <t>%</t>
  </si>
  <si>
    <t xml:space="preserve">  讀書報告內容如引述課本以外的書籍、期刊、網站資料，務必註明資料出處、作者、 出版社及出版年月、頁碼、</t>
  </si>
  <si>
    <t xml:space="preserve">             大學調查委員會調查證實，他2005年5月在著名科學刊物《科學》發表的幹細胞研究論文確是捏造。首爾大學</t>
  </si>
  <si>
    <r>
      <t>93</t>
    </r>
    <r>
      <rPr>
        <u val="single"/>
        <sz val="12"/>
        <color indexed="12"/>
        <rFont val="Sөũ"/>
        <family val="2"/>
      </rPr>
      <t>臺北市建設公債</t>
    </r>
  </si>
  <si>
    <t>103/03/16</t>
  </si>
  <si>
    <t>C93102</t>
  </si>
  <si>
    <r>
      <t>93</t>
    </r>
    <r>
      <rPr>
        <u val="single"/>
        <sz val="12"/>
        <color indexed="12"/>
        <rFont val="Sөũ"/>
        <family val="2"/>
      </rPr>
      <t>臺北市建設公債二</t>
    </r>
  </si>
  <si>
    <t>103/07/15</t>
  </si>
  <si>
    <t>C95101</t>
  </si>
  <si>
    <r>
      <t>95</t>
    </r>
    <r>
      <rPr>
        <u val="single"/>
        <sz val="12"/>
        <color indexed="12"/>
        <rFont val="Sөũ"/>
        <family val="2"/>
      </rPr>
      <t>臺北市建設公債一</t>
    </r>
  </si>
  <si>
    <t>105/03/08</t>
  </si>
  <si>
    <t>C95102</t>
  </si>
  <si>
    <r>
      <t>95</t>
    </r>
    <r>
      <rPr>
        <u val="single"/>
        <sz val="12"/>
        <color indexed="12"/>
        <rFont val="Sөũ"/>
        <family val="2"/>
      </rPr>
      <t>年度第</t>
    </r>
    <r>
      <rPr>
        <u val="single"/>
        <sz val="12"/>
        <color indexed="12"/>
        <rFont val="Times New Roman"/>
        <family val="1"/>
      </rPr>
      <t>2</t>
    </r>
    <r>
      <rPr>
        <u val="single"/>
        <sz val="12"/>
        <color indexed="12"/>
        <rFont val="Sөũ"/>
        <family val="2"/>
      </rPr>
      <t>期臺北市建</t>
    </r>
  </si>
  <si>
    <t>105/06/29</t>
  </si>
  <si>
    <t>D91101</t>
  </si>
  <si>
    <r>
      <t>買進成交日</t>
    </r>
    <r>
      <rPr>
        <b/>
        <sz val="12"/>
        <rFont val="Times New Roman"/>
        <family val="1"/>
      </rPr>
      <t>1</t>
    </r>
  </si>
  <si>
    <r>
      <t>賣斷成交日</t>
    </r>
    <r>
      <rPr>
        <b/>
        <sz val="12"/>
        <rFont val="Times New Roman"/>
        <family val="1"/>
      </rPr>
      <t>2</t>
    </r>
  </si>
  <si>
    <r>
      <t>買進殖利率</t>
    </r>
    <r>
      <rPr>
        <b/>
        <sz val="10"/>
        <rFont val="Times New Roman"/>
        <family val="1"/>
      </rPr>
      <t xml:space="preserve">        </t>
    </r>
    <r>
      <rPr>
        <b/>
        <i/>
        <sz val="10"/>
        <rFont val="Times New Roman"/>
        <family val="1"/>
      </rPr>
      <t xml:space="preserve">YTM </t>
    </r>
    <r>
      <rPr>
        <b/>
        <sz val="10"/>
        <rFont val="Times New Roman"/>
        <family val="1"/>
      </rPr>
      <t>b</t>
    </r>
  </si>
  <si>
    <r>
      <t>8、</t>
    </r>
  </si>
  <si>
    <t>94.11.16</t>
  </si>
  <si>
    <t>109.11.16</t>
  </si>
  <si>
    <r>
      <t>4、</t>
    </r>
  </si>
  <si>
    <t xml:space="preserve">  依據教務處網站上各科教學大綱「成績評量方式」記載成績計分項目，加總其成績為各該科目學期成績，</t>
  </si>
  <si>
    <t xml:space="preserve">  最高為100分，60分以上為及格。但任何考試、作業有抄襲、作弊情事一經查覺者，本科目為零分。</t>
  </si>
  <si>
    <t xml:space="preserve">  專題報告時無故未到課者，當次報告個人成績以零分計算，並計曠課一次。</t>
  </si>
  <si>
    <t xml:space="preserve">  專題報告日請假報經老師核准者，且經到課組員一致同意，其個人成績依當次組成績扣20分計算，否則依零分計算。</t>
  </si>
  <si>
    <t xml:space="preserve">    考試未到，事後又不主動找老師協議補考，當次以零分計算，並計曠課一次。但得為協議者，以具外部不可抗力理由者為限。個人事病假原因則另依校規處理。</t>
  </si>
  <si>
    <t xml:space="preserve">  公假有公文書證明者、重傷病假有住院證明者，及三親等內血親之婚喪假  有證明書者，期中考、期末考可請求於一週內補考，但老師均得酌情</t>
  </si>
  <si>
    <t xml:space="preserve">  學期成績經計算為不及格，但考勤為全勤者，本科目至少給40分；上課抽點時不在場累積達三次者，</t>
  </si>
  <si>
    <r>
      <t xml:space="preserve">  </t>
    </r>
    <r>
      <rPr>
        <b/>
        <sz val="14"/>
        <rFont val="新細明體"/>
        <family val="1"/>
      </rPr>
      <t>本學期中參加銀行業、證券期貨業、證券信託暨顧問業、保險業、企業財管類等財金專業證照考試及格者，憑成績單加學科總成績</t>
    </r>
    <r>
      <rPr>
        <b/>
        <sz val="14"/>
        <rFont val="Times New Roman"/>
        <family val="1"/>
      </rPr>
      <t>5</t>
    </r>
    <r>
      <rPr>
        <b/>
        <sz val="14"/>
        <rFont val="新細明體"/>
        <family val="1"/>
      </rPr>
      <t>分。</t>
    </r>
  </si>
  <si>
    <t xml:space="preserve">  本科目最高為60分。</t>
  </si>
  <si>
    <t>抽點之後才到課者，不得請求老師補點、複點或自行補簽到。有故缺勤，事後親自陳報經獲准備查者，准予銷記。</t>
  </si>
  <si>
    <t>小老師或輪值組向系辦借手提電腦、單槍投影機等教具，宜提早登記預約，以免上課誤時或臨時無法借得。</t>
  </si>
  <si>
    <t>上項表單格式均請小老師於開學時向老師索取。</t>
  </si>
  <si>
    <t>請假學生限於下次上課時親自向老師請求在簽到表上註記前週請假紀錄。未親自洽老師註記者，當次仍以缺課計。</t>
  </si>
  <si>
    <t>(請同學們注意，違反本條者被死當風險極高，請注意！)</t>
  </si>
  <si>
    <t>均視情節輕重得視為當次曠課。</t>
  </si>
  <si>
    <r>
      <t xml:space="preserve"> </t>
    </r>
    <r>
      <rPr>
        <b/>
        <sz val="14"/>
        <rFont val="新細明體"/>
        <family val="1"/>
      </rPr>
      <t>每一位同學應養成每天讀報的好習慣，並逐日確實親自填寫金融日記表。</t>
    </r>
  </si>
  <si>
    <r>
      <t xml:space="preserve"> </t>
    </r>
    <r>
      <rPr>
        <b/>
        <sz val="14"/>
        <rFont val="新細明體"/>
        <family val="1"/>
      </rPr>
      <t>金融日記表的寫法：每天都先大略瀏覽財經新聞標題，先填表做完作業，再細看新聞內容。</t>
    </r>
  </si>
  <si>
    <r>
      <t xml:space="preserve">  </t>
    </r>
    <r>
      <rPr>
        <b/>
        <sz val="14"/>
        <rFont val="新細明體"/>
        <family val="1"/>
      </rPr>
      <t>老師每次檢查金融日記表時，請依日期「近」者在上、「遠」者在下之次序排放，每一頁之表格上方個人資料務請填齊。</t>
    </r>
  </si>
  <si>
    <r>
      <t xml:space="preserve">          (1). </t>
    </r>
    <r>
      <rPr>
        <b/>
        <sz val="14"/>
        <color indexed="12"/>
        <rFont val="新細明體"/>
        <family val="1"/>
      </rPr>
      <t>非關政策的任何個人發言、意見，絕對不能抄寫。例如王永慶、郭台銘說了什麼。</t>
    </r>
  </si>
  <si>
    <t xml:space="preserve">        其中， A是輔讀小組組別、B是研讀小組組別，X是章次。規格 (範例) 如下：</t>
  </si>
  <si>
    <t xml:space="preserve">        提問人：第A組 組長 OOO 組員 OOO 、OOO、OOO、OOO   時間：yy  .mm .dd</t>
  </si>
  <si>
    <t xml:space="preserve">      其中第O組與第X專題之編碼，均請用阿拉伯數字標明組別，AAA是組長姓名，</t>
  </si>
  <si>
    <t xml:space="preserve">    第X專題後之OOO標明專題名稱，例如『股票市場』、『共同基金市場』或『承銷作業』，文字宜精簡。不可帶標點符號。</t>
  </si>
  <si>
    <t xml:space="preserve">        後後序號之下，不應該出現前前之序號。例如1.2.3.之下，不應該出現一二三，或(1).(2).(3).之下，不應該出現1.2.3.。</t>
  </si>
  <si>
    <t xml:space="preserve">        其中A、B是組別，X是專題編號。均請用阿拉伯數字標示。</t>
  </si>
  <si>
    <t xml:space="preserve">        主旨：請問  第 Y 組( 組長 BBB )有關 基金管理  第X專題  問題，</t>
  </si>
  <si>
    <t>姓名</t>
  </si>
  <si>
    <r>
      <t>七</t>
    </r>
    <r>
      <rPr>
        <sz val="12"/>
        <rFont val="新細明體"/>
        <family val="1"/>
      </rPr>
      <t>.92</t>
    </r>
    <r>
      <rPr>
        <sz val="12"/>
        <rFont val="細明體"/>
        <family val="3"/>
      </rPr>
      <t>年</t>
    </r>
    <r>
      <rPr>
        <sz val="12"/>
        <rFont val="新細明體"/>
        <family val="1"/>
      </rPr>
      <t>4</t>
    </r>
    <r>
      <rPr>
        <sz val="12"/>
        <rFont val="細明體"/>
        <family val="3"/>
      </rPr>
      <t>月首次推出增額公債，</t>
    </r>
    <r>
      <rPr>
        <sz val="12"/>
        <color indexed="10"/>
        <rFont val="細明體"/>
        <family val="3"/>
      </rPr>
      <t>※表增額公債</t>
    </r>
    <r>
      <rPr>
        <sz val="12"/>
        <rFont val="細明體"/>
        <family val="3"/>
      </rPr>
      <t>。</t>
    </r>
  </si>
  <si>
    <r>
      <t>中央公債標售概況表</t>
    </r>
    <r>
      <rPr>
        <b/>
        <sz val="24"/>
        <color indexed="10"/>
        <rFont val="新細明體"/>
        <family val="1"/>
      </rPr>
      <t xml:space="preserve">  </t>
    </r>
    <r>
      <rPr>
        <b/>
        <sz val="12"/>
        <color indexed="10"/>
        <rFont val="新細明體"/>
        <family val="1"/>
      </rPr>
      <t xml:space="preserve"> </t>
    </r>
    <r>
      <rPr>
        <b/>
        <sz val="12"/>
        <color indexed="10"/>
        <rFont val="細明體"/>
        <family val="3"/>
      </rPr>
      <t>單位：新台幣億元</t>
    </r>
    <r>
      <rPr>
        <b/>
        <sz val="12"/>
        <color indexed="10"/>
        <rFont val="新細明體"/>
        <family val="1"/>
      </rPr>
      <t xml:space="preserve">      http://www.cbc.gov.tw/treasury/cbank_06.asp</t>
    </r>
  </si>
  <si>
    <r>
      <t>  </t>
    </r>
    <r>
      <rPr>
        <b/>
        <sz val="14"/>
        <rFont val="新細明體"/>
        <family val="1"/>
      </rPr>
      <t>學期中及課程結束前，老師將不定時檢查每個人的投資報酬率，期末報酬率高者學科成績加分。</t>
    </r>
  </si>
  <si>
    <r>
      <t xml:space="preserve">  </t>
    </r>
    <r>
      <rPr>
        <b/>
        <sz val="14"/>
        <rFont val="新細明體"/>
        <family val="1"/>
      </rPr>
      <t>如果是本組第二位以後的報告人，開講詞是</t>
    </r>
    <r>
      <rPr>
        <b/>
        <sz val="14"/>
        <color indexed="10"/>
        <rFont val="新細明體"/>
        <family val="1"/>
      </rPr>
      <t>『主持人張老師，各位同學，謝謝前面</t>
    </r>
    <r>
      <rPr>
        <b/>
        <sz val="14"/>
        <color indexed="10"/>
        <rFont val="Times New Roman"/>
        <family val="1"/>
      </rPr>
      <t>OO</t>
    </r>
    <r>
      <rPr>
        <b/>
        <sz val="14"/>
        <color indexed="10"/>
        <rFont val="新細明體"/>
        <family val="1"/>
      </rPr>
      <t>同學的介紹，接下來由我</t>
    </r>
  </si>
  <si>
    <t xml:space="preserve">        提問人：第X組 組長 OOO 組員 OOO、OOO、OOO、OOO  時間：yy  .mm .dd</t>
  </si>
  <si>
    <t xml:space="preserve">                  第1題：請問…………………？</t>
  </si>
  <si>
    <r>
      <t>三</t>
    </r>
    <r>
      <rPr>
        <sz val="12"/>
        <rFont val="新細明體"/>
        <family val="1"/>
      </rPr>
      <t>.</t>
    </r>
    <r>
      <rPr>
        <sz val="12"/>
        <rFont val="細明體"/>
        <family val="3"/>
      </rPr>
      <t>自</t>
    </r>
    <r>
      <rPr>
        <sz val="12"/>
        <rFont val="新細明體"/>
        <family val="1"/>
      </rPr>
      <t>87</t>
    </r>
    <r>
      <rPr>
        <sz val="12"/>
        <rFont val="細明體"/>
        <family val="3"/>
      </rPr>
      <t>甲</t>
    </r>
    <r>
      <rPr>
        <sz val="12"/>
        <rFont val="新細明體"/>
        <family val="1"/>
      </rPr>
      <t>1</t>
    </r>
    <r>
      <rPr>
        <sz val="12"/>
        <rFont val="細明體"/>
        <family val="3"/>
      </rPr>
      <t>期起係登錄公債，採利率標發行。</t>
    </r>
    <r>
      <rPr>
        <sz val="12"/>
        <rFont val="新細明體"/>
        <family val="1"/>
      </rPr>
      <t xml:space="preserve"> </t>
    </r>
  </si>
  <si>
    <r>
      <t>四</t>
    </r>
    <r>
      <rPr>
        <sz val="12"/>
        <rFont val="新細明體"/>
        <family val="1"/>
      </rPr>
      <t>.88</t>
    </r>
    <r>
      <rPr>
        <sz val="12"/>
        <rFont val="細明體"/>
        <family val="3"/>
      </rPr>
      <t>乙</t>
    </r>
    <r>
      <rPr>
        <sz val="12"/>
        <rFont val="新細明體"/>
        <family val="1"/>
      </rPr>
      <t>1</t>
    </r>
    <r>
      <rPr>
        <sz val="12"/>
        <rFont val="細明體"/>
        <family val="3"/>
      </rPr>
      <t>期係財政部與交通部首次共同發行非營業循環基金乙類公債。</t>
    </r>
    <r>
      <rPr>
        <sz val="12"/>
        <rFont val="新細明體"/>
        <family val="1"/>
      </rPr>
      <t xml:space="preserve"> </t>
    </r>
  </si>
  <si>
    <r>
      <t>五</t>
    </r>
    <r>
      <rPr>
        <sz val="12"/>
        <rFont val="新細明體"/>
        <family val="1"/>
      </rPr>
      <t>.89</t>
    </r>
    <r>
      <rPr>
        <sz val="12"/>
        <rFont val="細明體"/>
        <family val="3"/>
      </rPr>
      <t>甲</t>
    </r>
    <r>
      <rPr>
        <sz val="12"/>
        <rFont val="新細明體"/>
        <family val="1"/>
      </rPr>
      <t>2</t>
    </r>
    <r>
      <rPr>
        <sz val="12"/>
        <rFont val="細明體"/>
        <family val="3"/>
      </rPr>
      <t>期公告發行額</t>
    </r>
    <r>
      <rPr>
        <sz val="12"/>
        <rFont val="新細明體"/>
        <family val="1"/>
      </rPr>
      <t>400</t>
    </r>
    <r>
      <rPr>
        <sz val="12"/>
        <rFont val="細明體"/>
        <family val="3"/>
      </rPr>
      <t>億元，實際發行額</t>
    </r>
    <r>
      <rPr>
        <sz val="12"/>
        <rFont val="新細明體"/>
        <family val="1"/>
      </rPr>
      <t>309.2</t>
    </r>
    <r>
      <rPr>
        <sz val="12"/>
        <rFont val="細明體"/>
        <family val="3"/>
      </rPr>
      <t>億元，</t>
    </r>
    <r>
      <rPr>
        <sz val="12"/>
        <rFont val="新細明體"/>
        <family val="1"/>
      </rPr>
      <t>90.8</t>
    </r>
    <r>
      <rPr>
        <sz val="12"/>
        <rFont val="細明體"/>
        <family val="3"/>
      </rPr>
      <t>億元落標。</t>
    </r>
    <r>
      <rPr>
        <sz val="12"/>
        <rFont val="新細明體"/>
        <family val="1"/>
      </rPr>
      <t xml:space="preserve"> </t>
    </r>
  </si>
  <si>
    <t>25.</t>
  </si>
  <si>
    <t>鶯花猶怕春光老，豈可教人枉度春。</t>
  </si>
  <si>
    <t>65.</t>
  </si>
  <si>
    <t>久住令人賤，貧(頻)來親也疏。</t>
  </si>
  <si>
    <t>26.</t>
  </si>
  <si>
    <t>相逢不飲空歸去，洞口桃花也笑人。</t>
  </si>
  <si>
    <t>66.</t>
  </si>
  <si>
    <t>棋中不語真君子，財上分明大丈夫。</t>
  </si>
  <si>
    <t>27.</t>
  </si>
  <si>
    <t>紅粉佳人休便老，風流才子莫教貧。</t>
  </si>
  <si>
    <t>67.</t>
  </si>
  <si>
    <t>出家如初，成佛有餘。</t>
  </si>
  <si>
    <t>28.</t>
  </si>
  <si>
    <t>在家不會迎賓客，出外方知少主人。</t>
  </si>
  <si>
    <t>68.</t>
  </si>
  <si>
    <t>積金千兩，不如明解經書。</t>
  </si>
  <si>
    <t>29.</t>
  </si>
  <si>
    <t>黃金無假，阿魏無真。</t>
  </si>
  <si>
    <t>69.</t>
  </si>
  <si>
    <t>養子不教不如養驢，養女不教不如養豬。</t>
  </si>
  <si>
    <t>30.</t>
  </si>
  <si>
    <t>客來主不顧，應恐是痴人。</t>
  </si>
  <si>
    <t>70.</t>
  </si>
  <si>
    <t>有田不耕倉廩虛，有書不讀子孫愚；</t>
  </si>
  <si>
    <t>31.</t>
  </si>
  <si>
    <t>欲求生富貴，須下死功夫。</t>
  </si>
  <si>
    <t>人不通古今，馬牛如襟裾。</t>
  </si>
  <si>
    <t>但看三百日，相見不如初。</t>
  </si>
  <si>
    <t>久住令人賤，貧來親也疏。</t>
  </si>
  <si>
    <t>善化不足，惡化有餘。</t>
  </si>
  <si>
    <t>為善最樂，為惡難逃。</t>
  </si>
  <si>
    <t>善有善報，惡有惡報；</t>
  </si>
  <si>
    <t>不是不報，時間未到。</t>
  </si>
  <si>
    <t>得忍且忍，得耐且耐；</t>
  </si>
  <si>
    <t>不忍不耐，事情成大。</t>
  </si>
  <si>
    <t>人生一世，草木一春。</t>
  </si>
  <si>
    <t>兄弟相害，不如自生。</t>
  </si>
  <si>
    <t>人貧不語，水平不流。</t>
  </si>
  <si>
    <t>一日夫妻，百世姻緣。</t>
  </si>
  <si>
    <t xml:space="preserve">  用e-mail send 報告給老師時，附加檔名、郵件主旨及內容，寄件人是誰，須依照規定，</t>
  </si>
  <si>
    <t xml:space="preserve">        否則老師得予退件或不予處理。</t>
  </si>
  <si>
    <r>
      <t>28</t>
    </r>
    <r>
      <rPr>
        <sz val="14"/>
        <rFont val="細明體"/>
        <family val="3"/>
      </rPr>
      <t>、</t>
    </r>
  </si>
  <si>
    <r>
      <t xml:space="preserve"> </t>
    </r>
    <r>
      <rPr>
        <b/>
        <sz val="14"/>
        <color indexed="12"/>
        <rFont val="Times New Roman"/>
        <family val="1"/>
      </rPr>
      <t xml:space="preserve"> </t>
    </r>
    <r>
      <rPr>
        <b/>
        <sz val="14"/>
        <color indexed="12"/>
        <rFont val="新細明體"/>
        <family val="1"/>
      </rPr>
      <t>讀書報告乃屬全組共同負責的作業，可以分工完成，但對老師、對外不得再主張組內細部分工，而對其餘部分不負責。</t>
    </r>
  </si>
  <si>
    <t xml:space="preserve">        報告應由全組組員合力完成，切勿只有少數人參與討論。做報告也是學習跟不同個性的人相處、溝通。</t>
  </si>
  <si>
    <r>
      <t>95</t>
    </r>
    <r>
      <rPr>
        <u val="single"/>
        <sz val="12"/>
        <color indexed="12"/>
        <rFont val="Sөũ"/>
        <family val="2"/>
      </rPr>
      <t>年度甲類第</t>
    </r>
    <r>
      <rPr>
        <u val="single"/>
        <sz val="12"/>
        <color indexed="12"/>
        <rFont val="Times New Roman"/>
        <family val="1"/>
      </rPr>
      <t>6</t>
    </r>
    <r>
      <rPr>
        <u val="single"/>
        <sz val="12"/>
        <color indexed="12"/>
        <rFont val="Sөũ"/>
        <family val="2"/>
      </rPr>
      <t>期中央</t>
    </r>
  </si>
  <si>
    <t>105/09/08</t>
  </si>
  <si>
    <t>A95106R</t>
  </si>
  <si>
    <t>A95107</t>
  </si>
  <si>
    <r>
      <t>95</t>
    </r>
    <r>
      <rPr>
        <u val="single"/>
        <sz val="12"/>
        <color indexed="12"/>
        <rFont val="Sөũ"/>
        <family val="2"/>
      </rPr>
      <t>年度甲類第</t>
    </r>
    <r>
      <rPr>
        <u val="single"/>
        <sz val="12"/>
        <color indexed="12"/>
        <rFont val="Times New Roman"/>
        <family val="1"/>
      </rPr>
      <t>7</t>
    </r>
    <r>
      <rPr>
        <u val="single"/>
        <sz val="12"/>
        <color indexed="12"/>
        <rFont val="Sөũ"/>
        <family val="2"/>
      </rPr>
      <t>期中央</t>
    </r>
  </si>
  <si>
    <t>115/11/10</t>
  </si>
  <si>
    <t>A96101</t>
  </si>
  <si>
    <r>
      <t>96</t>
    </r>
    <r>
      <rPr>
        <u val="single"/>
        <sz val="12"/>
        <color indexed="12"/>
        <rFont val="Sөũ"/>
        <family val="2"/>
      </rPr>
      <t>年度甲類第</t>
    </r>
    <r>
      <rPr>
        <u val="single"/>
        <sz val="12"/>
        <color indexed="12"/>
        <rFont val="Times New Roman"/>
        <family val="1"/>
      </rPr>
      <t>1</t>
    </r>
    <r>
      <rPr>
        <u val="single"/>
        <sz val="12"/>
        <color indexed="12"/>
        <rFont val="Sөũ"/>
        <family val="2"/>
      </rPr>
      <t>期中央</t>
    </r>
  </si>
  <si>
    <t>101/01/26</t>
  </si>
  <si>
    <t>A96101R</t>
  </si>
  <si>
    <t>A96102</t>
  </si>
  <si>
    <r>
      <t>96</t>
    </r>
    <r>
      <rPr>
        <u val="single"/>
        <sz val="12"/>
        <color indexed="12"/>
        <rFont val="Sөũ"/>
        <family val="2"/>
      </rPr>
      <t>年度甲類第</t>
    </r>
    <r>
      <rPr>
        <u val="single"/>
        <sz val="12"/>
        <color indexed="12"/>
        <rFont val="Times New Roman"/>
        <family val="1"/>
      </rPr>
      <t>2</t>
    </r>
    <r>
      <rPr>
        <u val="single"/>
        <sz val="12"/>
        <color indexed="12"/>
        <rFont val="Sөũ"/>
        <family val="2"/>
      </rPr>
      <t>期中央</t>
    </r>
  </si>
  <si>
    <t>116/02/14</t>
  </si>
  <si>
    <t>96甲4</t>
  </si>
  <si>
    <t>96.05.18</t>
  </si>
  <si>
    <t>98.05.18</t>
  </si>
  <si>
    <t>※96甲3</t>
  </si>
  <si>
    <t>96.06.14</t>
  </si>
  <si>
    <t>△96甲5</t>
  </si>
  <si>
    <t>96.07.20</t>
  </si>
  <si>
    <t>101.07.20</t>
  </si>
  <si>
    <t>※96甲2</t>
  </si>
  <si>
    <t>96.08.30</t>
  </si>
  <si>
    <t>96甲6</t>
  </si>
  <si>
    <t>96.09.21</t>
  </si>
  <si>
    <t>106.09.21</t>
  </si>
  <si>
    <t>※△96甲5</t>
  </si>
  <si>
    <t>96.10.09</t>
  </si>
  <si>
    <r>
      <t>保</t>
    </r>
    <r>
      <rPr>
        <b/>
        <sz val="9"/>
        <rFont val="Times New Roman"/>
        <family val="1"/>
      </rPr>
      <t xml:space="preserve">  </t>
    </r>
    <r>
      <rPr>
        <b/>
        <sz val="9"/>
        <rFont val="細明體"/>
        <family val="3"/>
      </rPr>
      <t>證</t>
    </r>
    <r>
      <rPr>
        <b/>
        <sz val="9"/>
        <rFont val="Times New Roman"/>
        <family val="1"/>
      </rPr>
      <t xml:space="preserve">  </t>
    </r>
    <r>
      <rPr>
        <b/>
        <sz val="9"/>
        <rFont val="細明體"/>
        <family val="3"/>
      </rPr>
      <t>金</t>
    </r>
    <r>
      <rPr>
        <b/>
        <sz val="9"/>
        <rFont val="Times New Roman"/>
        <family val="1"/>
      </rPr>
      <t xml:space="preserve">           (</t>
    </r>
    <r>
      <rPr>
        <b/>
        <sz val="9"/>
        <rFont val="細明體"/>
        <family val="3"/>
      </rPr>
      <t>取到佰元</t>
    </r>
    <r>
      <rPr>
        <b/>
        <sz val="9"/>
        <rFont val="Times New Roman"/>
        <family val="1"/>
      </rPr>
      <t>)</t>
    </r>
  </si>
  <si>
    <r>
      <t xml:space="preserve"> </t>
    </r>
    <r>
      <rPr>
        <b/>
        <sz val="9"/>
        <rFont val="細明體"/>
        <family val="3"/>
      </rPr>
      <t>利</t>
    </r>
    <r>
      <rPr>
        <b/>
        <sz val="9"/>
        <rFont val="Times New Roman"/>
        <family val="1"/>
      </rPr>
      <t xml:space="preserve">        </t>
    </r>
    <r>
      <rPr>
        <b/>
        <sz val="9"/>
        <rFont val="細明體"/>
        <family val="3"/>
      </rPr>
      <t>息</t>
    </r>
    <r>
      <rPr>
        <b/>
        <sz val="9"/>
        <rFont val="Times New Roman"/>
        <family val="1"/>
      </rPr>
      <t xml:space="preserve">       (</t>
    </r>
    <r>
      <rPr>
        <b/>
        <sz val="9"/>
        <rFont val="細明體"/>
        <family val="3"/>
      </rPr>
      <t>四捨五入</t>
    </r>
    <r>
      <rPr>
        <b/>
        <sz val="9"/>
        <rFont val="Times New Roman"/>
        <family val="1"/>
      </rPr>
      <t>)</t>
    </r>
  </si>
  <si>
    <r>
      <t>1500</t>
    </r>
    <r>
      <rPr>
        <b/>
        <sz val="10"/>
        <color indexed="10"/>
        <rFont val="細明體"/>
        <family val="3"/>
      </rPr>
      <t>億元</t>
    </r>
  </si>
  <si>
    <r>
      <t>4450</t>
    </r>
    <r>
      <rPr>
        <b/>
        <sz val="10"/>
        <color indexed="10"/>
        <rFont val="細明體"/>
        <family val="3"/>
      </rPr>
      <t>億元</t>
    </r>
  </si>
  <si>
    <r>
      <t>1229</t>
    </r>
    <r>
      <rPr>
        <b/>
        <sz val="10"/>
        <color indexed="10"/>
        <rFont val="細明體"/>
        <family val="3"/>
      </rPr>
      <t>億元</t>
    </r>
  </si>
  <si>
    <r>
      <t>4400</t>
    </r>
    <r>
      <rPr>
        <b/>
        <sz val="10"/>
        <color indexed="10"/>
        <rFont val="細明體"/>
        <family val="3"/>
      </rPr>
      <t>億元</t>
    </r>
  </si>
  <si>
    <r>
      <t>5664.2</t>
    </r>
    <r>
      <rPr>
        <b/>
        <sz val="10"/>
        <color indexed="10"/>
        <rFont val="細明體"/>
        <family val="3"/>
      </rPr>
      <t>億元</t>
    </r>
  </si>
  <si>
    <t>96乙1</t>
  </si>
  <si>
    <t>96.10.19</t>
  </si>
  <si>
    <t>101.10.19</t>
  </si>
  <si>
    <r>
      <t>最近月</t>
    </r>
    <r>
      <rPr>
        <b/>
        <sz val="9"/>
        <rFont val="Times New Roman"/>
        <family val="1"/>
      </rPr>
      <t xml:space="preserve">             </t>
    </r>
    <r>
      <rPr>
        <b/>
        <sz val="9"/>
        <rFont val="新細明體"/>
        <family val="1"/>
      </rPr>
      <t>開盤</t>
    </r>
    <r>
      <rPr>
        <b/>
        <sz val="9"/>
        <rFont val="Times New Roman"/>
        <family val="1"/>
      </rPr>
      <t xml:space="preserve">                 </t>
    </r>
    <r>
      <rPr>
        <b/>
        <sz val="9"/>
        <rFont val="新細明體"/>
        <family val="1"/>
      </rPr>
      <t>收盤</t>
    </r>
    <r>
      <rPr>
        <b/>
        <sz val="9"/>
        <rFont val="Times New Roman"/>
        <family val="1"/>
      </rPr>
      <t xml:space="preserve">              </t>
    </r>
    <r>
      <rPr>
        <b/>
        <sz val="9"/>
        <rFont val="新細明體"/>
        <family val="1"/>
      </rPr>
      <t>價差變化</t>
    </r>
  </si>
  <si>
    <r>
      <t xml:space="preserve">          $ 3,000,000 </t>
    </r>
    <r>
      <rPr>
        <b/>
        <sz val="12"/>
        <rFont val="細明體"/>
        <family val="3"/>
      </rPr>
      <t>元；若存續期間</t>
    </r>
    <r>
      <rPr>
        <b/>
        <sz val="12"/>
        <rFont val="Times New Roman"/>
        <family val="1"/>
      </rPr>
      <t>Duration</t>
    </r>
    <r>
      <rPr>
        <b/>
        <sz val="12"/>
        <rFont val="細明體"/>
        <family val="3"/>
      </rPr>
      <t>為</t>
    </r>
    <r>
      <rPr>
        <b/>
        <sz val="12"/>
        <rFont val="Times New Roman"/>
        <family val="1"/>
      </rPr>
      <t xml:space="preserve"> 4.27 </t>
    </r>
    <r>
      <rPr>
        <b/>
        <sz val="12"/>
        <rFont val="細明體"/>
        <family val="3"/>
      </rPr>
      <t>年，則保證金收取</t>
    </r>
    <r>
      <rPr>
        <b/>
        <sz val="12"/>
        <rFont val="Times New Roman"/>
        <family val="1"/>
      </rPr>
      <t xml:space="preserve">  $ 1,070,000 </t>
    </r>
    <r>
      <rPr>
        <b/>
        <sz val="12"/>
        <rFont val="細明體"/>
        <family val="3"/>
      </rPr>
      <t>元；若</t>
    </r>
  </si>
  <si>
    <r>
      <t xml:space="preserve">         </t>
    </r>
    <r>
      <rPr>
        <b/>
        <sz val="12"/>
        <rFont val="細明體"/>
        <family val="3"/>
      </rPr>
      <t>存續期間</t>
    </r>
    <r>
      <rPr>
        <b/>
        <sz val="12"/>
        <rFont val="Times New Roman"/>
        <family val="1"/>
      </rPr>
      <t>Duration</t>
    </r>
    <r>
      <rPr>
        <b/>
        <sz val="12"/>
        <rFont val="細明體"/>
        <family val="3"/>
      </rPr>
      <t>為</t>
    </r>
    <r>
      <rPr>
        <b/>
        <sz val="12"/>
        <rFont val="Times New Roman"/>
        <family val="1"/>
      </rPr>
      <t xml:space="preserve"> 10.59</t>
    </r>
    <r>
      <rPr>
        <b/>
        <sz val="12"/>
        <rFont val="細明體"/>
        <family val="3"/>
      </rPr>
      <t>年，則保證金收取</t>
    </r>
    <r>
      <rPr>
        <b/>
        <sz val="12"/>
        <rFont val="Times New Roman"/>
        <family val="1"/>
      </rPr>
      <t xml:space="preserve"> $ 2,650,000 </t>
    </r>
    <r>
      <rPr>
        <b/>
        <sz val="12"/>
        <rFont val="細明體"/>
        <family val="3"/>
      </rPr>
      <t>元；以次類推。</t>
    </r>
  </si>
  <si>
    <t xml:space="preserve">利潤 = 成交總金額的差 = </t>
  </si>
  <si>
    <t>但此金額未考慮融資成本，即RS利息</t>
  </si>
  <si>
    <t xml:space="preserve">百元報價計算的差 = </t>
  </si>
  <si>
    <t xml:space="preserve">應計利息差額 = </t>
  </si>
  <si>
    <t xml:space="preserve">百元價差+應計利息差 = </t>
  </si>
  <si>
    <r>
      <t>符合</t>
    </r>
    <r>
      <rPr>
        <b/>
        <sz val="12"/>
        <rFont val="Times New Roman"/>
        <family val="1"/>
      </rPr>
      <t xml:space="preserve"> </t>
    </r>
    <r>
      <rPr>
        <b/>
        <sz val="12"/>
        <rFont val="細明體"/>
        <family val="3"/>
      </rPr>
      <t>利潤</t>
    </r>
    <r>
      <rPr>
        <b/>
        <sz val="12"/>
        <rFont val="Times New Roman"/>
        <family val="1"/>
      </rPr>
      <t xml:space="preserve"> </t>
    </r>
    <r>
      <rPr>
        <b/>
        <sz val="12"/>
        <rFont val="細明體"/>
        <family val="3"/>
      </rPr>
      <t>計算值</t>
    </r>
  </si>
  <si>
    <t>86甲3</t>
  </si>
  <si>
    <t>85.11.19</t>
  </si>
  <si>
    <t>92.11.19</t>
  </si>
  <si>
    <t>86甲4</t>
  </si>
  <si>
    <t>85.12.20</t>
  </si>
  <si>
    <t>95.12.20</t>
  </si>
  <si>
    <t>交甲10</t>
  </si>
  <si>
    <t xml:space="preserve">  簡報於報告日前三天pm.18:00前send給老師及各組長。報告後三天內需將修正版簡報send給老師及各組長。</t>
  </si>
  <si>
    <t>上課或聽取同學報告時，台下同學間避免交頭接耳，勿喧嘩吵鬧，更萬不可任意離開教室。請尊重台上人員，避免干擾別人。</t>
  </si>
  <si>
    <t>資料來源：國立台灣大學國際企業系洪茂蔚〈信用衍生性金融商品〉，《中華民國證券商業同業公會九十二年度研究報告》(台北：行政院金管會證券期貨局， http://www.sfb.gov.tw/7-1.htm)</t>
  </si>
  <si>
    <t xml:space="preserve">        報告過程中，不可死盯著看電腦小螢幕。不可不理會聽眾反應。</t>
  </si>
  <si>
    <t>參、報告日事前準備</t>
  </si>
  <si>
    <t xml:space="preserve">         不按以上規定寄件之累犯者(即被老師退件三次還不知改過者)，全組每人扣本科目總分5分，組長扣10分。</t>
  </si>
  <si>
    <r>
      <t xml:space="preserve"> </t>
    </r>
    <r>
      <rPr>
        <b/>
        <sz val="11"/>
        <rFont val="細明體"/>
        <family val="3"/>
      </rPr>
      <t>台股期</t>
    </r>
    <r>
      <rPr>
        <b/>
        <sz val="11"/>
        <rFont val="Times New Roman"/>
        <family val="1"/>
      </rPr>
      <t xml:space="preserve">    TIFEX</t>
    </r>
  </si>
  <si>
    <r>
      <t>(</t>
    </r>
    <r>
      <rPr>
        <sz val="14"/>
        <color indexed="12"/>
        <rFont val="細明體"/>
        <family val="3"/>
      </rPr>
      <t>列印須知：將以下科目課號</t>
    </r>
    <r>
      <rPr>
        <b/>
        <sz val="14"/>
        <color indexed="12"/>
        <rFont val="細明體"/>
        <family val="3"/>
      </rPr>
      <t>複製</t>
    </r>
    <r>
      <rPr>
        <sz val="14"/>
        <color indexed="12"/>
        <rFont val="細明體"/>
        <family val="3"/>
      </rPr>
      <t>到</t>
    </r>
    <r>
      <rPr>
        <sz val="14"/>
        <color indexed="12"/>
        <rFont val="Times New Roman"/>
        <family val="1"/>
      </rPr>
      <t>A3</t>
    </r>
    <r>
      <rPr>
        <sz val="14"/>
        <color indexed="12"/>
        <rFont val="細明體"/>
        <family val="3"/>
      </rPr>
      <t>格即可，課名限為</t>
    </r>
    <r>
      <rPr>
        <sz val="14"/>
        <color indexed="12"/>
        <rFont val="Times New Roman"/>
        <family val="1"/>
      </rPr>
      <t xml:space="preserve"> 4</t>
    </r>
    <r>
      <rPr>
        <sz val="14"/>
        <color indexed="12"/>
        <rFont val="細明體"/>
        <family val="3"/>
      </rPr>
      <t>字</t>
    </r>
    <r>
      <rPr>
        <sz val="14"/>
        <color indexed="12"/>
        <rFont val="Times New Roman"/>
        <family val="1"/>
      </rPr>
      <t xml:space="preserve">  )</t>
    </r>
  </si>
  <si>
    <r>
      <t>1</t>
    </r>
    <r>
      <rPr>
        <sz val="14"/>
        <rFont val="新細明體"/>
        <family val="1"/>
      </rPr>
      <t>、</t>
    </r>
  </si>
  <si>
    <r>
      <t>2</t>
    </r>
    <r>
      <rPr>
        <sz val="14"/>
        <rFont val="細明體"/>
        <family val="3"/>
      </rPr>
      <t>、</t>
    </r>
  </si>
  <si>
    <t> 每次上課務必攜帶課本、筆記本、全部的金融日記表、電算機及其他指定之相關作業。( 有特別交代不必做的，就不必帶！)</t>
  </si>
  <si>
    <r>
      <t>3</t>
    </r>
    <r>
      <rPr>
        <sz val="14"/>
        <rFont val="細明體"/>
        <family val="3"/>
      </rPr>
      <t>、</t>
    </r>
  </si>
  <si>
    <t>每位同學上課前應認真預習，上課時認真聽講，務必養成抄筆記的習慣。下課後認真複習，整理筆記，</t>
  </si>
  <si>
    <t>摘要並勘誤。增補查考資料。有問題亦須以記號註記(例如 “？”)，以利嗣後向老師或他人請教。</t>
  </si>
  <si>
    <r>
      <t>4</t>
    </r>
    <r>
      <rPr>
        <sz val="14"/>
        <rFont val="細明體"/>
        <family val="3"/>
      </rPr>
      <t>、</t>
    </r>
  </si>
  <si>
    <r>
      <t>5</t>
    </r>
    <r>
      <rPr>
        <sz val="14"/>
        <rFont val="細明體"/>
        <family val="3"/>
      </rPr>
      <t>、</t>
    </r>
  </si>
  <si>
    <r>
      <t>6</t>
    </r>
    <r>
      <rPr>
        <sz val="14"/>
        <rFont val="細明體"/>
        <family val="3"/>
      </rPr>
      <t>、</t>
    </r>
  </si>
  <si>
    <r>
      <t>7</t>
    </r>
    <r>
      <rPr>
        <sz val="14"/>
        <rFont val="細明體"/>
        <family val="3"/>
      </rPr>
      <t>、</t>
    </r>
  </si>
  <si>
    <r>
      <t>8</t>
    </r>
    <r>
      <rPr>
        <sz val="14"/>
        <rFont val="細明體"/>
        <family val="3"/>
      </rPr>
      <t>、</t>
    </r>
  </si>
  <si>
    <r>
      <t>9</t>
    </r>
    <r>
      <rPr>
        <sz val="14"/>
        <rFont val="細明體"/>
        <family val="3"/>
      </rPr>
      <t>、</t>
    </r>
  </si>
  <si>
    <r>
      <t>10</t>
    </r>
    <r>
      <rPr>
        <sz val="14"/>
        <rFont val="細明體"/>
        <family val="3"/>
      </rPr>
      <t>、</t>
    </r>
  </si>
  <si>
    <t>小老師應於每次上課時傳閱簽到簿請同學簽名，下課後填寫上課日誌，均請老師簽名。</t>
  </si>
  <si>
    <r>
      <t>11</t>
    </r>
    <r>
      <rPr>
        <sz val="14"/>
        <rFont val="細明體"/>
        <family val="3"/>
      </rPr>
      <t>、</t>
    </r>
  </si>
  <si>
    <r>
      <t>12</t>
    </r>
    <r>
      <rPr>
        <sz val="14"/>
        <rFont val="細明體"/>
        <family val="3"/>
      </rPr>
      <t>、</t>
    </r>
  </si>
  <si>
    <r>
      <t>13</t>
    </r>
    <r>
      <rPr>
        <sz val="14"/>
        <rFont val="細明體"/>
        <family val="3"/>
      </rPr>
      <t>、</t>
    </r>
  </si>
  <si>
    <r>
      <t>14</t>
    </r>
    <r>
      <rPr>
        <sz val="14"/>
        <rFont val="細明體"/>
        <family val="3"/>
      </rPr>
      <t>、</t>
    </r>
  </si>
  <si>
    <r>
      <t>15</t>
    </r>
    <r>
      <rPr>
        <sz val="14"/>
        <rFont val="細明體"/>
        <family val="3"/>
      </rPr>
      <t>、</t>
    </r>
  </si>
  <si>
    <r>
      <t>16</t>
    </r>
    <r>
      <rPr>
        <sz val="14"/>
        <rFont val="細明體"/>
        <family val="3"/>
      </rPr>
      <t>、</t>
    </r>
  </si>
  <si>
    <t>自家心裏急，他人未知忙。</t>
  </si>
  <si>
    <t>321.</t>
  </si>
  <si>
    <t>奉勸君子，各宜守己。</t>
  </si>
  <si>
    <t>只此呈示，萬無一失。</t>
  </si>
  <si>
    <t>壞事勸人休莫作，舉頭三尺有神明。</t>
  </si>
  <si>
    <t>有子之人貧不久，無子之人富不長。</t>
  </si>
  <si>
    <t>萬事不由人計較，一身都是命安排。</t>
  </si>
  <si>
    <t>命裡有時終須有，命裡無時到底無。</t>
  </si>
  <si>
    <t>貧乏求謀事難成，百計徙然枉費心。</t>
  </si>
  <si>
    <t>屋漏更遭連夜雨，行船又遇對頭風。</t>
  </si>
  <si>
    <t>有緣千里來相會，無緣對百不相逢。</t>
  </si>
  <si>
    <t>有錢有酒多兄弟，急難何曾見一人。</t>
  </si>
  <si>
    <t>相逢好似曾相識，到底終無怨恨心。</t>
  </si>
  <si>
    <t>錦上添花人人有，雪中送炭世間無。</t>
  </si>
  <si>
    <t>求人須求大丈夫，濟人須濟急時無。</t>
  </si>
  <si>
    <t>渴時一點如甘露，醉後添杯不如無。</t>
  </si>
  <si>
    <t>枯木逢春猶再發，人無兩度少年時。</t>
  </si>
  <si>
    <t>百世修來同船渡，千世修來共枕眠。</t>
  </si>
  <si>
    <t>父母恩深終須別，夫妻義重也分離。</t>
  </si>
  <si>
    <t>近水樓臺先得月，向陽花木早逢春。</t>
  </si>
  <si>
    <t>古人不見今時月，今月曾照古時人。</t>
  </si>
  <si>
    <t>長江後浪催前浪，世上新人換舊人。</t>
  </si>
  <si>
    <t>月過十五光明少，人到中年萬事休。</t>
  </si>
  <si>
    <t>兒孫自有兒孫福，莫為兒孫作馬牛。</t>
  </si>
  <si>
    <t>不孝父母，敬神無益；</t>
  </si>
  <si>
    <t>兄弟不和，交友無益。</t>
  </si>
  <si>
    <t>貪淫好賭，勤儉無益；</t>
  </si>
  <si>
    <t>不惜元氣，服藥無益。</t>
  </si>
  <si>
    <t>欠債怨財主，不孝怨父母。</t>
  </si>
  <si>
    <t>兒不嫌母醜，犬不厭家貧。</t>
  </si>
  <si>
    <t>孟姜送寒衣，沿路苦風霜。</t>
  </si>
  <si>
    <t>丁郎孝父母，刻木為爹娘。</t>
  </si>
  <si>
    <t>大家都是命，半點不由人。</t>
  </si>
  <si>
    <t>102.07.20</t>
  </si>
  <si>
    <t>97甲5</t>
  </si>
  <si>
    <t>97.08.14</t>
  </si>
  <si>
    <t>117.08.14</t>
  </si>
  <si>
    <t>十一、96甲2增額發行公告發行額200億元，實際發行額99.003億元，100.997億元落標。</t>
  </si>
  <si>
    <t>十二、96乙1期公告發行額300億元，實際發行額282.507億元，17.493億元落標。</t>
  </si>
  <si>
    <t>98-1#3056金融市場 4進財3B卓建良0912...</t>
  </si>
  <si>
    <t>98-1#3056金融市場-4進財3B謝佩君09161...</t>
  </si>
  <si>
    <t>98-1#3056金融市場-4進財3B歐俊良0922...</t>
  </si>
  <si>
    <t>98-1#3056金融市場-4進財3B羅舒葦0987...</t>
  </si>
  <si>
    <t>98-1#3056金融市場-4進財3B陳怡潔0955...</t>
  </si>
  <si>
    <t>98-1#3056金融市場-4進財3B吳美蘭0988...</t>
  </si>
  <si>
    <t>98-1#3056金融市場-4進財3B劉彝瑋09258...</t>
  </si>
  <si>
    <t>98-1#3056金融市場-4進財3B李玨璇0930...</t>
  </si>
  <si>
    <t>98-1#3056金融市場-4進財3B林原賢0910...</t>
  </si>
  <si>
    <t>98-1#3056金融市場-4進財3B黃瑜晴097...</t>
  </si>
  <si>
    <t>98-1#3056金融市場-4進財3B鄭君芳0912...</t>
  </si>
  <si>
    <t>98-1#3056金融市場-4進財3B張念舜0987...</t>
  </si>
  <si>
    <t>(缺5人尚未傳送通訊資料給老師)</t>
  </si>
  <si>
    <t xml:space="preserve">  jain_laing@hotmail.com</t>
  </si>
  <si>
    <t>做讀書報告的最高原則是能說明及不被問倒。先詳細審查報告題目，該做到多大的框架？做到什麼程度？</t>
  </si>
  <si>
    <t>該分幾個段落來說明？再看各段落內容需要做到多大的深度與廣度。</t>
  </si>
  <si>
    <t>壹‧一般上課規定</t>
  </si>
  <si>
    <r>
      <t>貳‧讀書報告資料ppt檔的製作</t>
    </r>
    <r>
      <rPr>
        <b/>
        <sz val="14"/>
        <rFont val="新細明體"/>
        <family val="1"/>
      </rPr>
      <t>：請務必遵守幾點原則</t>
    </r>
  </si>
  <si>
    <t>肆、上台報告的注意事項</t>
  </si>
  <si>
    <r>
      <t xml:space="preserve">   </t>
    </r>
    <r>
      <rPr>
        <b/>
        <sz val="14"/>
        <color indexed="12"/>
        <rFont val="新細明體"/>
        <family val="1"/>
      </rPr>
      <t>例如，你可以說：『貳，結構型商品的種類。一般金融機構按兩種標準，將它分為五種，我來一一為各位說明。第一個</t>
    </r>
  </si>
  <si>
    <r>
      <t xml:space="preserve">   </t>
    </r>
    <r>
      <rPr>
        <b/>
        <sz val="14"/>
        <color indexed="12"/>
        <rFont val="新細明體"/>
        <family val="1"/>
      </rPr>
      <t>分類標準是按國內法規，看它連結的選擇權是買進各種選擇權？還是賣出各種選擇權？這就分成兩種結構債。賣出各種</t>
    </r>
  </si>
  <si>
    <r>
      <t xml:space="preserve">   </t>
    </r>
    <r>
      <rPr>
        <b/>
        <sz val="14"/>
        <color indexed="12"/>
        <rFont val="新細明體"/>
        <family val="1"/>
      </rPr>
      <t>選擇權的，我們就稱為</t>
    </r>
    <r>
      <rPr>
        <b/>
        <sz val="14"/>
        <color indexed="12"/>
        <rFont val="Times New Roman"/>
        <family val="1"/>
      </rPr>
      <t>ELN</t>
    </r>
    <r>
      <rPr>
        <b/>
        <sz val="14"/>
        <color indexed="12"/>
        <rFont val="新細明體"/>
        <family val="1"/>
      </rPr>
      <t>；買進各種選擇權的，我們就稱它為</t>
    </r>
    <r>
      <rPr>
        <b/>
        <sz val="14"/>
        <color indexed="12"/>
        <rFont val="Times New Roman"/>
        <family val="1"/>
      </rPr>
      <t>PGN</t>
    </r>
    <r>
      <rPr>
        <b/>
        <sz val="14"/>
        <color indexed="12"/>
        <rFont val="新細明體"/>
        <family val="1"/>
      </rPr>
      <t>。第二個分類標準，為一般海外連動債所習用，</t>
    </r>
  </si>
  <si>
    <r>
      <t xml:space="preserve">   </t>
    </r>
    <r>
      <rPr>
        <b/>
        <sz val="14"/>
        <color indexed="12"/>
        <rFont val="新細明體"/>
        <family val="1"/>
      </rPr>
      <t>主要是看它連結的商品是什麼。市面上常見的連結標的有三種，就是利率、匯率與信用。以下，先介紹第一種，高收益</t>
    </r>
  </si>
  <si>
    <r>
      <t xml:space="preserve">   </t>
    </r>
    <r>
      <rPr>
        <b/>
        <sz val="14"/>
        <color indexed="12"/>
        <rFont val="新細明體"/>
        <family val="1"/>
      </rPr>
      <t>票券，</t>
    </r>
    <r>
      <rPr>
        <b/>
        <sz val="14"/>
        <color indexed="12"/>
        <rFont val="Times New Roman"/>
        <family val="1"/>
      </rPr>
      <t>ELN……..</t>
    </r>
    <r>
      <rPr>
        <b/>
        <sz val="14"/>
        <color indexed="12"/>
        <rFont val="新細明體"/>
        <family val="1"/>
      </rPr>
      <t>。』</t>
    </r>
  </si>
  <si>
    <r>
      <t xml:space="preserve">   </t>
    </r>
    <r>
      <rPr>
        <b/>
        <sz val="14"/>
        <color indexed="10"/>
        <rFont val="新細明體"/>
        <family val="1"/>
      </rPr>
      <t>報告內容要條理清楚，段落分明。每個畫面都要自行加入適當的串場、過門、補白字句，不准照字面唸讀。</t>
    </r>
  </si>
  <si>
    <r>
      <t xml:space="preserve">  </t>
    </r>
    <r>
      <rPr>
        <b/>
        <sz val="14"/>
        <color indexed="10"/>
        <rFont val="新細明體"/>
        <family val="1"/>
      </rPr>
      <t>操作手無法適時精準地轉換續頁者，唯一的解釋是不了解整份報告結構及段落安排，將被視為全組重大缺失。</t>
    </r>
  </si>
  <si>
    <r>
      <t xml:space="preserve">          </t>
    </r>
    <r>
      <rPr>
        <b/>
        <sz val="14"/>
        <rFont val="新細明體"/>
        <family val="1"/>
      </rPr>
      <t>報告人示意換下一頁或其他續頁時，操作手才可以按下轉換鍵；也就是說，應由主講者來掌控報告進度、速度。</t>
    </r>
  </si>
  <si>
    <r>
      <t xml:space="preserve">          </t>
    </r>
    <r>
      <rPr>
        <b/>
        <sz val="14"/>
        <rFont val="新細明體"/>
        <family val="1"/>
      </rPr>
      <t>但亦不可因非其負責範圍而推諉責任。</t>
    </r>
  </si>
  <si>
    <r>
      <t>11、</t>
    </r>
  </si>
  <si>
    <r>
      <t xml:space="preserve">   </t>
    </r>
    <r>
      <rPr>
        <b/>
        <sz val="14"/>
        <rFont val="新細明體"/>
        <family val="1"/>
      </rPr>
      <t>善用雷射筆、指示棒。動作、姿勢務求優雅。切忌動作誇張或胡亂指畫。</t>
    </r>
  </si>
  <si>
    <r>
      <t xml:space="preserve">     </t>
    </r>
    <r>
      <rPr>
        <b/>
        <sz val="14"/>
        <color indexed="10"/>
        <rFont val="新細明體"/>
        <family val="1"/>
      </rPr>
      <t>視聽眾同學如對方專業幕僚，本組同學為代表本公司推展業務之代表。視此簡報為一難得機會，務必全力展現專業、熱忱，</t>
    </r>
  </si>
  <si>
    <r>
      <t xml:space="preserve">     </t>
    </r>
    <r>
      <rPr>
        <b/>
        <sz val="14"/>
        <color indexed="10"/>
        <rFont val="新細明體"/>
        <family val="1"/>
      </rPr>
      <t>並爭取客方聽眾的理解及認同。</t>
    </r>
  </si>
  <si>
    <r>
      <t xml:space="preserve"> </t>
    </r>
    <r>
      <rPr>
        <b/>
        <sz val="14"/>
        <color indexed="12"/>
        <rFont val="Times New Roman"/>
        <family val="1"/>
      </rPr>
      <t xml:space="preserve"> </t>
    </r>
    <r>
      <rPr>
        <b/>
        <sz val="14"/>
        <color indexed="12"/>
        <rFont val="新細明體"/>
        <family val="1"/>
      </rPr>
      <t>所有要上台展示的資料，務必全組都演練過。所有不合理、不美觀、不整齊的東西</t>
    </r>
    <r>
      <rPr>
        <b/>
        <sz val="14"/>
        <color indexed="12"/>
        <rFont val="Times New Roman"/>
        <family val="1"/>
      </rPr>
      <t xml:space="preserve"> (</t>
    </r>
    <r>
      <rPr>
        <b/>
        <sz val="14"/>
        <color indexed="12"/>
        <rFont val="新細明體"/>
        <family val="1"/>
      </rPr>
      <t>含錯別字</t>
    </r>
    <r>
      <rPr>
        <b/>
        <sz val="14"/>
        <color indexed="12"/>
        <rFont val="Times New Roman"/>
        <family val="1"/>
      </rPr>
      <t>)</t>
    </r>
    <r>
      <rPr>
        <b/>
        <sz val="14"/>
        <color indexed="12"/>
        <rFont val="新細明體"/>
        <family val="1"/>
      </rPr>
      <t>，都要事前排除。</t>
    </r>
  </si>
  <si>
    <r>
      <t xml:space="preserve">  </t>
    </r>
    <r>
      <rPr>
        <b/>
        <sz val="14"/>
        <rFont val="新細明體"/>
        <family val="1"/>
      </rPr>
      <t>上下台姿態要優雅，不要跑步，不准未開口先傻笑。注意不要踩到地上的電線，不可撞翻電腦或老師的茶杯。</t>
    </r>
  </si>
  <si>
    <r>
      <t xml:space="preserve">  </t>
    </r>
    <r>
      <rPr>
        <b/>
        <sz val="14"/>
        <rFont val="新細明體"/>
        <family val="1"/>
      </rPr>
      <t>報告人咬字要清晰，語辭文句要通順，聲調要適宜，表達要明確。不可唸白字。</t>
    </r>
  </si>
  <si>
    <r>
      <t xml:space="preserve">  </t>
    </r>
    <r>
      <rPr>
        <b/>
        <sz val="14"/>
        <rFont val="新細明體"/>
        <family val="1"/>
      </rPr>
      <t>組內每一人對本組準備的報告內容，要通盤了解。不得以細部分工之原因再推諉責任。</t>
    </r>
  </si>
  <si>
    <r>
      <t xml:space="preserve">  </t>
    </r>
    <r>
      <rPr>
        <b/>
        <sz val="14"/>
        <rFont val="新細明體"/>
        <family val="1"/>
      </rPr>
      <t>內容準備不充分、態度懶散、資訊不正確、資料不完整，一望而知未沒有預演，老師得當場取消全組報告，</t>
    </r>
  </si>
  <si>
    <r>
      <t xml:space="preserve">  </t>
    </r>
    <r>
      <rPr>
        <b/>
        <sz val="14"/>
        <color indexed="10"/>
        <rFont val="新細明體"/>
        <family val="1"/>
      </rPr>
      <t>上台報告前每個人要自我心理建設：上台報告必須當做是一場競爭商業契約的專業簡報。視老師如顧客方公司的董事長，</t>
    </r>
  </si>
  <si>
    <t>柒‧訂報</t>
  </si>
  <si>
    <r>
      <t>捌‧金融日記表</t>
    </r>
    <r>
      <rPr>
        <b/>
        <sz val="30"/>
        <color indexed="10"/>
        <rFont val="Map Symbols"/>
        <family val="0"/>
      </rPr>
      <t xml:space="preserve"> </t>
    </r>
    <r>
      <rPr>
        <b/>
        <sz val="30"/>
        <color indexed="10"/>
        <rFont val="新細明體"/>
        <family val="1"/>
      </rPr>
      <t>( 限財金相關專業科目班 )</t>
    </r>
  </si>
  <si>
    <t xml:space="preserve">       老師及全班，修正次數不限制。老師評分時，只參看所收到的最後一版。因此各組所寄發報告不止一版時，應電話確認。</t>
  </si>
  <si>
    <t xml:space="preserve">   郵寄報告後修正版之主旨文字及附加檔名，未依照前項規定者，老師得退件，並以未交論處。</t>
  </si>
  <si>
    <t xml:space="preserve">   已經完成口頭報告，但事後沒有繳交修正版或以未交論處者，將影響組員學科總分約 3 ~ 20分不等。</t>
  </si>
  <si>
    <t xml:space="preserve">   郵寄資料給老師是誰的責任？請各組自己決定並限一人負責。此人是否守時守規定，關係大家分數，請慎選負責人。</t>
  </si>
  <si>
    <r>
      <t>1</t>
    </r>
    <r>
      <rPr>
        <sz val="14"/>
        <rFont val="細明體"/>
        <family val="3"/>
      </rPr>
      <t>、</t>
    </r>
  </si>
  <si>
    <r>
      <t xml:space="preserve"> 修讀財金相關專業科目同學，如想訂閱經濟日報，可自行向經濟日報中區推廣組</t>
    </r>
    <r>
      <rPr>
        <b/>
        <sz val="14"/>
        <color indexed="12"/>
        <rFont val="新細明體"/>
        <family val="1"/>
      </rPr>
      <t>黃小姐李先生葉股長</t>
    </r>
    <r>
      <rPr>
        <b/>
        <sz val="14"/>
        <rFont val="新細明體"/>
        <family val="1"/>
      </rPr>
      <t>洽訂，電話04-2237-1234</t>
    </r>
  </si>
  <si>
    <t xml:space="preserve"> 財經資訊與雜訊。</t>
  </si>
  <si>
    <t>(25)</t>
  </si>
  <si>
    <t>投資淨損益</t>
  </si>
  <si>
    <t>(26)</t>
  </si>
  <si>
    <r>
      <t>期間報酬率</t>
    </r>
    <r>
      <rPr>
        <b/>
        <sz val="8"/>
        <rFont val="Times New Roman"/>
        <family val="1"/>
      </rPr>
      <t>( % )</t>
    </r>
  </si>
  <si>
    <t>(27)</t>
  </si>
  <si>
    <r>
      <t>毛投資報酬率</t>
    </r>
    <r>
      <rPr>
        <b/>
        <sz val="8"/>
        <rFont val="Times New Roman"/>
        <family val="1"/>
      </rPr>
      <t>( % )</t>
    </r>
  </si>
  <si>
    <t>(28)</t>
  </si>
  <si>
    <r>
      <t>年化淨報酬率</t>
    </r>
    <r>
      <rPr>
        <b/>
        <sz val="8"/>
        <rFont val="Times New Roman"/>
        <family val="1"/>
      </rPr>
      <t>( % )</t>
    </r>
  </si>
  <si>
    <t>(29)</t>
  </si>
  <si>
    <r>
      <t>稅費侵蝕</t>
    </r>
    <r>
      <rPr>
        <b/>
        <sz val="8"/>
        <rFont val="Times New Roman"/>
        <family val="1"/>
      </rPr>
      <t>( % )</t>
    </r>
  </si>
  <si>
    <t>聯發</t>
  </si>
  <si>
    <r>
      <t>1.</t>
    </r>
    <r>
      <rPr>
        <sz val="12"/>
        <color indexed="8"/>
        <rFont val="新細明體"/>
        <family val="1"/>
      </rPr>
      <t>某甲</t>
    </r>
    <r>
      <rPr>
        <sz val="12"/>
        <color indexed="8"/>
        <rFont val="Times New Roman"/>
        <family val="1"/>
      </rPr>
      <t>4/2</t>
    </r>
    <r>
      <rPr>
        <sz val="12"/>
        <color indexed="8"/>
        <rFont val="新細明體"/>
        <family val="1"/>
      </rPr>
      <t>開盤價($25.65)買進</t>
    </r>
    <r>
      <rPr>
        <sz val="12"/>
        <color indexed="8"/>
        <rFont val="Times New Roman"/>
        <family val="1"/>
      </rPr>
      <t>ETF 0056  100</t>
    </r>
    <r>
      <rPr>
        <sz val="12"/>
        <color indexed="8"/>
        <rFont val="新細明體"/>
        <family val="1"/>
      </rPr>
      <t>張，以</t>
    </r>
    <r>
      <rPr>
        <sz val="12"/>
        <color indexed="8"/>
        <rFont val="Times New Roman"/>
        <family val="1"/>
      </rPr>
      <t>4/9</t>
    </r>
    <r>
      <rPr>
        <sz val="12"/>
        <color indexed="8"/>
        <rFont val="新細明體"/>
        <family val="1"/>
      </rPr>
      <t>當日盤中最高價($25.65)賣出，證交稅稅率千分之一，證券商手續費千分之</t>
    </r>
    <r>
      <rPr>
        <sz val="12"/>
        <color indexed="8"/>
        <rFont val="Times New Roman"/>
        <family val="1"/>
      </rPr>
      <t>1.425</t>
    </r>
    <r>
      <rPr>
        <sz val="12"/>
        <color indexed="8"/>
        <rFont val="新細明體"/>
        <family val="1"/>
      </rPr>
      <t>，</t>
    </r>
  </si>
  <si>
    <r>
      <t xml:space="preserve">   </t>
    </r>
    <r>
      <rPr>
        <sz val="12"/>
        <color indexed="8"/>
        <rFont val="新細明體"/>
        <family val="1"/>
      </rPr>
      <t>請問損益若干元</t>
    </r>
    <r>
      <rPr>
        <sz val="12"/>
        <color indexed="8"/>
        <rFont val="Times New Roman"/>
        <family val="1"/>
      </rPr>
      <t>?</t>
    </r>
    <r>
      <rPr>
        <sz val="12"/>
        <color indexed="8"/>
        <rFont val="新細明體"/>
        <family val="1"/>
      </rPr>
      <t>期間報酬率多少</t>
    </r>
    <r>
      <rPr>
        <sz val="12"/>
        <color indexed="8"/>
        <rFont val="Times New Roman"/>
        <family val="1"/>
      </rPr>
      <t>?</t>
    </r>
    <r>
      <rPr>
        <sz val="12"/>
        <color indexed="8"/>
        <rFont val="新細明體"/>
        <family val="1"/>
      </rPr>
      <t>年化報酬率多少</t>
    </r>
    <r>
      <rPr>
        <sz val="12"/>
        <color indexed="8"/>
        <rFont val="Times New Roman"/>
        <family val="1"/>
      </rPr>
      <t>?</t>
    </r>
  </si>
  <si>
    <r>
      <t xml:space="preserve">   </t>
    </r>
    <r>
      <rPr>
        <sz val="12"/>
        <color indexed="8"/>
        <rFont val="新細明體"/>
        <family val="1"/>
      </rPr>
      <t>萬分之七，融券利率為</t>
    </r>
    <r>
      <rPr>
        <sz val="12"/>
        <color indexed="8"/>
        <rFont val="Times New Roman"/>
        <family val="1"/>
      </rPr>
      <t>1.95%</t>
    </r>
    <r>
      <rPr>
        <sz val="12"/>
        <color indexed="8"/>
        <rFont val="新細明體"/>
        <family val="1"/>
      </rPr>
      <t>，證交稅千分之一，證券商手續費千分之</t>
    </r>
    <r>
      <rPr>
        <sz val="12"/>
        <color indexed="8"/>
        <rFont val="Times New Roman"/>
        <family val="1"/>
      </rPr>
      <t>1.425</t>
    </r>
    <r>
      <rPr>
        <sz val="12"/>
        <color indexed="8"/>
        <rFont val="新細明體"/>
        <family val="1"/>
      </rPr>
      <t>，請問損益若干元</t>
    </r>
    <r>
      <rPr>
        <sz val="12"/>
        <color indexed="8"/>
        <rFont val="Times New Roman"/>
        <family val="1"/>
      </rPr>
      <t>?</t>
    </r>
    <r>
      <rPr>
        <sz val="12"/>
        <color indexed="8"/>
        <rFont val="新細明體"/>
        <family val="1"/>
      </rPr>
      <t>期間報酬率多少</t>
    </r>
    <r>
      <rPr>
        <sz val="12"/>
        <color indexed="8"/>
        <rFont val="Times New Roman"/>
        <family val="1"/>
      </rPr>
      <t>?</t>
    </r>
    <r>
      <rPr>
        <sz val="12"/>
        <color indexed="8"/>
        <rFont val="新細明體"/>
        <family val="1"/>
      </rPr>
      <t>年化報酬率多少</t>
    </r>
    <r>
      <rPr>
        <sz val="12"/>
        <color indexed="8"/>
        <rFont val="Times New Roman"/>
        <family val="1"/>
      </rPr>
      <t>?</t>
    </r>
  </si>
  <si>
    <t xml:space="preserve">ETF 0056  </t>
  </si>
  <si>
    <r>
      <t>2.</t>
    </r>
    <r>
      <rPr>
        <sz val="12"/>
        <color indexed="8"/>
        <rFont val="新細明體"/>
        <family val="1"/>
      </rPr>
      <t>某甲</t>
    </r>
    <r>
      <rPr>
        <sz val="12"/>
        <color indexed="8"/>
        <rFont val="Times New Roman"/>
        <family val="1"/>
      </rPr>
      <t>4/2</t>
    </r>
    <r>
      <rPr>
        <sz val="12"/>
        <color indexed="8"/>
        <rFont val="新細明體"/>
        <family val="1"/>
      </rPr>
      <t>融資買進</t>
    </r>
    <r>
      <rPr>
        <sz val="12"/>
        <color indexed="8"/>
        <rFont val="Times New Roman"/>
        <family val="1"/>
      </rPr>
      <t xml:space="preserve"> 0050 </t>
    </r>
    <r>
      <rPr>
        <sz val="12"/>
        <color indexed="8"/>
        <rFont val="新細明體"/>
        <family val="1"/>
      </rPr>
      <t>以當天盤中最低價($60.90)買進</t>
    </r>
    <r>
      <rPr>
        <sz val="12"/>
        <color indexed="8"/>
        <rFont val="Times New Roman"/>
        <family val="1"/>
      </rPr>
      <t>100</t>
    </r>
    <r>
      <rPr>
        <sz val="12"/>
        <color indexed="8"/>
        <rFont val="新細明體"/>
        <family val="1"/>
      </rPr>
      <t>張，</t>
    </r>
    <r>
      <rPr>
        <sz val="12"/>
        <color indexed="8"/>
        <rFont val="Times New Roman"/>
        <family val="1"/>
      </rPr>
      <t>4/9</t>
    </r>
    <r>
      <rPr>
        <sz val="12"/>
        <color indexed="8"/>
        <rFont val="新細明體"/>
        <family val="1"/>
      </rPr>
      <t>用開盤價($61.95)作融資賣出，已知融資比例為</t>
    </r>
    <r>
      <rPr>
        <sz val="12"/>
        <color indexed="8"/>
        <rFont val="Times New Roman"/>
        <family val="1"/>
      </rPr>
      <t>60%</t>
    </r>
    <r>
      <rPr>
        <sz val="12"/>
        <color indexed="8"/>
        <rFont val="新細明體"/>
        <family val="1"/>
      </rPr>
      <t>，融資利率</t>
    </r>
    <r>
      <rPr>
        <sz val="12"/>
        <color indexed="8"/>
        <rFont val="Times New Roman"/>
        <family val="1"/>
      </rPr>
      <t>6 %</t>
    </r>
    <r>
      <rPr>
        <sz val="12"/>
        <color indexed="8"/>
        <rFont val="新細明體"/>
        <family val="1"/>
      </rPr>
      <t>，</t>
    </r>
  </si>
  <si>
    <t xml:space="preserve">ETF 0050  </t>
  </si>
  <si>
    <t>88.04.23</t>
  </si>
  <si>
    <t>108.04.23</t>
  </si>
  <si>
    <t>88年度合計</t>
  </si>
  <si>
    <t>89甲1</t>
  </si>
  <si>
    <t>88.07.23</t>
  </si>
  <si>
    <t>93.07.23</t>
  </si>
  <si>
    <t>89甲2</t>
  </si>
  <si>
    <t>88.08.20</t>
  </si>
  <si>
    <t>98.08.20</t>
  </si>
  <si>
    <t>89甲3</t>
  </si>
  <si>
    <t>88.09.28</t>
  </si>
  <si>
    <t>103.09.28</t>
  </si>
  <si>
    <t>89甲4</t>
  </si>
  <si>
    <t>88.10.15</t>
  </si>
  <si>
    <t>103.10.15</t>
  </si>
  <si>
    <t>89甲5</t>
  </si>
  <si>
    <t>88.11.23</t>
  </si>
  <si>
    <t>98.11.23</t>
  </si>
  <si>
    <t>89甲6</t>
  </si>
  <si>
    <t>88.12.17</t>
  </si>
  <si>
    <t>98.12.17</t>
  </si>
  <si>
    <t>89甲7</t>
  </si>
  <si>
    <t>89.01.18</t>
  </si>
  <si>
    <t>109.01.18</t>
  </si>
  <si>
    <t>89甲8</t>
  </si>
  <si>
    <t>89.02.15</t>
  </si>
  <si>
    <t>96.02.15</t>
  </si>
  <si>
    <t>89甲9</t>
  </si>
  <si>
    <t>89.03.14</t>
  </si>
  <si>
    <t>104.03.14</t>
  </si>
  <si>
    <t>89乙1</t>
  </si>
  <si>
    <t>89.04.21</t>
  </si>
  <si>
    <t>109.04.21</t>
  </si>
  <si>
    <t>89甲10</t>
  </si>
  <si>
    <t>89.06.16</t>
  </si>
  <si>
    <t>89甲11</t>
  </si>
  <si>
    <r>
      <t xml:space="preserve">        </t>
    </r>
    <r>
      <rPr>
        <b/>
        <sz val="14"/>
        <color indexed="10"/>
        <rFont val="新細明體"/>
        <family val="1"/>
      </rPr>
      <t>網址及其路徑(網址前應有網站中英文名稱，網址必須包含完整路徑 )</t>
    </r>
    <r>
      <rPr>
        <b/>
        <sz val="14"/>
        <color indexed="8"/>
        <rFont val="新細明體"/>
        <family val="1"/>
      </rPr>
      <t>。如果沒有詳細路徑，讀者就無從徵信。</t>
    </r>
  </si>
  <si>
    <r>
      <t xml:space="preserve">        如為自己花時間整理編輯的圖表，資料來源註記格式應標示為</t>
    </r>
    <r>
      <rPr>
        <b/>
        <sz val="14"/>
        <color indexed="10"/>
        <rFont val="新細明體"/>
        <family val="1"/>
      </rPr>
      <t>『資料來源：本研究 』。</t>
    </r>
  </si>
  <si>
    <r>
      <t>12</t>
    </r>
    <r>
      <rPr>
        <sz val="14"/>
        <rFont val="細明體"/>
        <family val="3"/>
      </rPr>
      <t>、</t>
    </r>
  </si>
  <si>
    <t>法規</t>
  </si>
  <si>
    <t xml:space="preserve">  證券金融市場牽涉法令規定的內容，務須以現行法規為準。做報告如果誤引舊法，將誤導聽眾。因此查考書籍文章時，</t>
  </si>
  <si>
    <r>
      <t>13</t>
    </r>
    <r>
      <rPr>
        <sz val="14"/>
        <rFont val="細明體"/>
        <family val="3"/>
      </rPr>
      <t>、</t>
    </r>
  </si>
  <si>
    <r>
      <t xml:space="preserve">  </t>
    </r>
    <r>
      <rPr>
        <b/>
        <sz val="14"/>
        <rFont val="新細明體"/>
        <family val="1"/>
      </rPr>
      <t>星期六所抄錄為星期五之收盤價格，餘類推。</t>
    </r>
    <r>
      <rPr>
        <b/>
        <sz val="14"/>
        <rFont val="Times New Roman"/>
        <family val="1"/>
      </rPr>
      <t xml:space="preserve">  </t>
    </r>
  </si>
  <si>
    <r>
      <t xml:space="preserve">  </t>
    </r>
    <r>
      <rPr>
        <b/>
        <sz val="14"/>
        <rFont val="新細明體"/>
        <family val="1"/>
      </rPr>
      <t>本週一剩餘現金</t>
    </r>
    <r>
      <rPr>
        <b/>
        <sz val="14"/>
        <rFont val="Times New Roman"/>
        <family val="1"/>
      </rPr>
      <t>=</t>
    </r>
    <r>
      <rPr>
        <b/>
        <sz val="14"/>
        <rFont val="新細明體"/>
        <family val="1"/>
      </rPr>
      <t>上週一剩餘現金</t>
    </r>
    <r>
      <rPr>
        <b/>
        <sz val="14"/>
        <rFont val="Times New Roman"/>
        <family val="1"/>
      </rPr>
      <t xml:space="preserve"> + </t>
    </r>
    <r>
      <rPr>
        <b/>
        <sz val="14"/>
        <rFont val="新細明體"/>
        <family val="1"/>
      </rPr>
      <t>上週六投資組合股票總價值</t>
    </r>
    <r>
      <rPr>
        <b/>
        <sz val="14"/>
        <rFont val="Times New Roman"/>
        <family val="1"/>
      </rPr>
      <t xml:space="preserve"> - </t>
    </r>
    <r>
      <rPr>
        <b/>
        <sz val="14"/>
        <rFont val="新細明體"/>
        <family val="1"/>
      </rPr>
      <t>本週一收盤時投資組合股票總價值。</t>
    </r>
  </si>
  <si>
    <r>
      <t>7、</t>
    </r>
  </si>
  <si>
    <r>
      <t>12、</t>
    </r>
  </si>
  <si>
    <r>
      <t>13、</t>
    </r>
  </si>
  <si>
    <r>
      <t>  </t>
    </r>
    <r>
      <rPr>
        <b/>
        <sz val="14"/>
        <rFont val="新細明體"/>
        <family val="1"/>
      </rPr>
      <t>本週投資報酬率</t>
    </r>
    <r>
      <rPr>
        <b/>
        <sz val="14"/>
        <rFont val="Times New Roman"/>
        <family val="1"/>
      </rPr>
      <t xml:space="preserve"> = </t>
    </r>
    <r>
      <rPr>
        <b/>
        <sz val="14"/>
        <rFont val="新細明體"/>
        <family val="1"/>
      </rPr>
      <t>【</t>
    </r>
    <r>
      <rPr>
        <b/>
        <sz val="14"/>
        <rFont val="Times New Roman"/>
        <family val="1"/>
      </rPr>
      <t xml:space="preserve">( </t>
    </r>
    <r>
      <rPr>
        <b/>
        <sz val="14"/>
        <rFont val="新細明體"/>
        <family val="1"/>
      </rPr>
      <t>本週五收盤時投資組合股票價值</t>
    </r>
    <r>
      <rPr>
        <b/>
        <sz val="14"/>
        <rFont val="Times New Roman"/>
        <family val="1"/>
      </rPr>
      <t>+</t>
    </r>
    <r>
      <rPr>
        <b/>
        <sz val="14"/>
        <rFont val="新細明體"/>
        <family val="1"/>
      </rPr>
      <t>本週一剩餘現金</t>
    </r>
    <r>
      <rPr>
        <b/>
        <sz val="14"/>
        <rFont val="Times New Roman"/>
        <family val="1"/>
      </rPr>
      <t xml:space="preserve">) - ( </t>
    </r>
    <r>
      <rPr>
        <b/>
        <sz val="14"/>
        <rFont val="新細明體"/>
        <family val="1"/>
      </rPr>
      <t>上週五收盤時投資組合股票價值</t>
    </r>
    <r>
      <rPr>
        <b/>
        <sz val="14"/>
        <rFont val="Times New Roman"/>
        <family val="1"/>
      </rPr>
      <t>+</t>
    </r>
    <r>
      <rPr>
        <b/>
        <sz val="14"/>
        <rFont val="新細明體"/>
        <family val="1"/>
      </rPr>
      <t>上週一剩餘現金</t>
    </r>
    <r>
      <rPr>
        <b/>
        <sz val="14"/>
        <rFont val="Times New Roman"/>
        <family val="1"/>
      </rPr>
      <t>)</t>
    </r>
    <r>
      <rPr>
        <b/>
        <sz val="14"/>
        <rFont val="新細明體"/>
        <family val="1"/>
      </rPr>
      <t>】</t>
    </r>
  </si>
  <si>
    <r>
      <t xml:space="preserve"> </t>
    </r>
    <r>
      <rPr>
        <b/>
        <sz val="14"/>
        <rFont val="新細明體"/>
        <family val="1"/>
      </rPr>
      <t>務求每人都清楚填寫</t>
    </r>
    <r>
      <rPr>
        <b/>
        <sz val="14"/>
        <color indexed="10"/>
        <rFont val="新細明體"/>
        <family val="1"/>
      </rPr>
      <t>本作業的目的，老師希望培養並提高同學揀擇財經資訊的眼力。</t>
    </r>
    <r>
      <rPr>
        <b/>
        <sz val="14"/>
        <rFont val="新細明體"/>
        <family val="1"/>
      </rPr>
      <t>同學亦應自我要求，有眼力明辨</t>
    </r>
  </si>
  <si>
    <r>
      <t xml:space="preserve">  </t>
    </r>
    <r>
      <rPr>
        <b/>
        <sz val="14"/>
        <rFont val="新細明體"/>
        <family val="1"/>
      </rPr>
      <t>許多財金系畢業生就業後，因業務需要，常自發地重新填寫金融日記表，讓自己保持對重大財金資訊的敏感度。</t>
    </r>
  </si>
  <si>
    <t xml:space="preserve">  成績計算原則上都按學校網路上各科教學大綱規定。但若不及格人數太多時，老師得酌情調整各科各計分項目的加權比重。</t>
  </si>
  <si>
    <t xml:space="preserve">  不予同意。</t>
  </si>
  <si>
    <t xml:space="preserve">  專題報告日到課，但老師未及安排上台報告者，個人成績依當次組成績計算。</t>
  </si>
  <si>
    <t xml:space="preserve">  小考、期中考、期末考獲准補考者，當次成績最高分以60分計。</t>
  </si>
  <si>
    <r>
      <t>3、</t>
    </r>
  </si>
  <si>
    <r>
      <t>5、</t>
    </r>
  </si>
  <si>
    <r>
      <t>6、</t>
    </r>
  </si>
  <si>
    <r>
      <t xml:space="preserve">  </t>
    </r>
    <r>
      <rPr>
        <b/>
        <sz val="14"/>
        <rFont val="新細明體"/>
        <family val="1"/>
      </rPr>
      <t>小老師表現優異者，學科總分最高加 5 分。</t>
    </r>
  </si>
  <si>
    <t xml:space="preserve">  小組長表現優異者，學科總分最高加 5 分。</t>
  </si>
  <si>
    <r>
      <t xml:space="preserve">      </t>
    </r>
    <r>
      <rPr>
        <sz val="14"/>
        <rFont val="Times New Roman"/>
        <family val="1"/>
      </rPr>
      <t xml:space="preserve"> /</t>
    </r>
    <r>
      <rPr>
        <b/>
        <sz val="14"/>
        <rFont val="Times New Roman"/>
        <family val="1"/>
      </rPr>
      <t xml:space="preserve"> </t>
    </r>
    <r>
      <rPr>
        <b/>
        <sz val="14"/>
        <rFont val="新細明體"/>
        <family val="1"/>
      </rPr>
      <t>【</t>
    </r>
    <r>
      <rPr>
        <b/>
        <sz val="14"/>
        <rFont val="Times New Roman"/>
        <family val="1"/>
      </rPr>
      <t>(</t>
    </r>
    <r>
      <rPr>
        <b/>
        <sz val="14"/>
        <rFont val="新細明體"/>
        <family val="1"/>
      </rPr>
      <t>上週五收盤時投資組合股票價值</t>
    </r>
    <r>
      <rPr>
        <b/>
        <sz val="14"/>
        <rFont val="Times New Roman"/>
        <family val="1"/>
      </rPr>
      <t>+</t>
    </r>
    <r>
      <rPr>
        <b/>
        <sz val="14"/>
        <rFont val="新細明體"/>
        <family val="1"/>
      </rPr>
      <t>上週一剩餘現金</t>
    </r>
    <r>
      <rPr>
        <b/>
        <sz val="14"/>
        <rFont val="Times New Roman"/>
        <family val="1"/>
      </rPr>
      <t xml:space="preserve"> )</t>
    </r>
    <r>
      <rPr>
        <b/>
        <sz val="14"/>
        <rFont val="新細明體"/>
        <family val="1"/>
      </rPr>
      <t>】</t>
    </r>
    <r>
      <rPr>
        <b/>
        <sz val="14"/>
        <rFont val="Times New Roman"/>
        <family val="1"/>
      </rPr>
      <t>*( 365 / 7 )*100 %</t>
    </r>
    <r>
      <rPr>
        <b/>
        <sz val="14"/>
        <rFont val="細明體"/>
        <family val="3"/>
      </rPr>
      <t>。</t>
    </r>
    <r>
      <rPr>
        <b/>
        <sz val="14"/>
        <rFont val="新細明體"/>
        <family val="1"/>
      </rPr>
      <t>_x0000__x0000__x0000__x0000__x0000__x0000__x0000__x0000__x0000__x0000__x0000__x0000__x0000__x0000__x0000__x0000__x0000__x0000_</t>
    </r>
  </si>
  <si>
    <r>
      <t xml:space="preserve">  </t>
    </r>
    <r>
      <rPr>
        <b/>
        <sz val="14"/>
        <rFont val="新細明體"/>
        <family val="1"/>
      </rPr>
      <t>每次上課要攜帶全部金融日記表，請保持乾淨整齊，依序置放，避免紙面胡皺零亂污損。</t>
    </r>
  </si>
  <si>
    <t xml:space="preserve"> 轉4480，或打手機 0932-630-595  ，報出老師名號，可以打七折，每月報費僅 $ 315元(報社有新規定時從其規定)。</t>
  </si>
  <si>
    <t>一人道好，千人傳寶。</t>
  </si>
  <si>
    <t>164.</t>
  </si>
  <si>
    <t>一舉首登龍虎榜，十年身到鳳凰池。</t>
  </si>
  <si>
    <t>204.</t>
  </si>
  <si>
    <t xml:space="preserve"> 凡事要好，須問三老 </t>
  </si>
  <si>
    <t>165.</t>
  </si>
  <si>
    <t>十年窗下無人問，一舉成名天下知。</t>
  </si>
  <si>
    <t>205.</t>
  </si>
  <si>
    <t>若爭小利，便失大道。</t>
  </si>
  <si>
    <t>99.01.24</t>
  </si>
  <si>
    <t>94甲3</t>
  </si>
  <si>
    <t>資</t>
  </si>
  <si>
    <t xml:space="preserve">  製做讀書報告ppt檔，絕非只將課本各章節粗體黑自大標題摘記下來而已。</t>
  </si>
  <si>
    <t xml:space="preserve">  註：再提醒一次，製做讀書報告的最高宗旨有二，一者能簡要詳明對眾介紹；二者相關資訊都不能被問倒。</t>
  </si>
  <si>
    <t xml:space="preserve">        但若大多數人都能參加討論，唯獨某人經常缺席，諒亦難以證明其人能跟上大家的進度，或該生與大家溝通無障礙。</t>
  </si>
  <si>
    <t xml:space="preserve">        凡要跟老師討論的專業科目讀書報告，必須是全部完工品的草案。老師不跟同學討論半成品，避免沒完沒了。</t>
  </si>
  <si>
    <t xml:space="preserve">  註：有些課程或針對某些組，老師會規定必經師生討論，否則不准上台報告。但無論如何，同學們可以隨時向老師詢問。</t>
  </si>
  <si>
    <r>
      <t xml:space="preserve">      </t>
    </r>
    <r>
      <rPr>
        <b/>
        <sz val="14"/>
        <color indexed="10"/>
        <rFont val="新細明體"/>
        <family val="1"/>
      </rPr>
      <t>附加檔之檔案名稱</t>
    </r>
    <r>
      <rPr>
        <b/>
        <sz val="14"/>
        <color indexed="8"/>
        <rFont val="新細明體"/>
        <family val="1"/>
      </rPr>
      <t>統一定為：            (注意，附件檔名不准加上『繳交』二字)</t>
    </r>
  </si>
  <si>
    <t xml:space="preserve">      第一次寄件給老師同學，郵件主旨及附件檔名未明白標示「(初稿)」字樣者，視為不合格件。</t>
  </si>
  <si>
    <t>開學第一個月內完成選課人員確認，分組，推選組長，甄選小老師。組長及小老師表現優良者，本科目學期總分加5分。</t>
  </si>
  <si>
    <r>
      <t>老師鼓勵大家上課時多舉手發問，</t>
    </r>
    <r>
      <rPr>
        <b/>
        <sz val="14"/>
        <color indexed="10"/>
        <rFont val="新細明體"/>
        <family val="1"/>
      </rPr>
      <t>有啟發性的問題，可以提昇老師的教學效果，每案次老師將斟酌加1~2分</t>
    </r>
    <r>
      <rPr>
        <b/>
        <sz val="14"/>
        <rFont val="新細明體"/>
        <family val="1"/>
      </rPr>
      <t>。</t>
    </r>
  </si>
  <si>
    <r>
      <t>同學應準時到課，勿遲到、不早退。</t>
    </r>
    <r>
      <rPr>
        <b/>
        <sz val="14"/>
        <color indexed="10"/>
        <rFont val="新細明體"/>
        <family val="1"/>
      </rPr>
      <t>上課若未能準時到校，須事先親自向老師請假；並以手機簡訊請假，以利存證。</t>
    </r>
  </si>
  <si>
    <t>請假</t>
  </si>
  <si>
    <t>但請務必把握(1)上課前、(2)註明日期星期課名及姓名，以及(3)不必贅述理由   這三個原則。</t>
  </si>
  <si>
    <t>遲到</t>
  </si>
  <si>
    <t>上課遲到，下課時，應向老師道歉並說明原因。</t>
  </si>
  <si>
    <t>前述缺課前請假，請以手機簡訊為之，以利確認請假時間。經確認者特准不計入當次缺課，但每人一學期最高以三次為限。</t>
  </si>
  <si>
    <t>成績考核項目中學習態度及學勤考核，老師主要依據出席率與上課規矩評分。</t>
  </si>
  <si>
    <t>按規定親自以手機簡訊請假者，老師不問理由一律准假。全學期未請假或向老師請假獲准備查未逾三次者，以全勤論。</t>
  </si>
  <si>
    <t>曠課</t>
  </si>
  <si>
    <t>請同學們利用下課時間去上廁所，利用上課時間再去上廁所是不禮貌的。</t>
  </si>
  <si>
    <t>代他人簽到者如經查證屬實，比照考試作弊，只要確認一次，本學期本科目即為零分。</t>
  </si>
  <si>
    <t>麻煩老師檢查一下，今晚(或明天)九點鐘我會再打電話向您確認，是否您已看到我們的作業。謝謝老師。』</t>
  </si>
  <si>
    <t>無頭信</t>
  </si>
  <si>
    <t>前言1</t>
  </si>
  <si>
    <t>要不被問倒就得多查書，多查材料，多查法規，把材料都查考清楚，打包好貼到附錄。再多做幾個內部超連結。就不怕老師或同學發問了。</t>
  </si>
  <si>
    <r>
      <t>資料來源：Berger, P. G., E. Ofek,, and D. L. Yermack. “</t>
    </r>
    <r>
      <rPr>
        <b/>
        <sz val="14"/>
        <color indexed="58"/>
        <rFont val="新細明體"/>
        <family val="1"/>
      </rPr>
      <t>Managerial Entrenchment and Capital Structure Decisions.</t>
    </r>
    <r>
      <rPr>
        <b/>
        <sz val="14"/>
        <rFont val="新細明體"/>
        <family val="1"/>
      </rPr>
      <t xml:space="preserve">” </t>
    </r>
    <r>
      <rPr>
        <b/>
        <i/>
        <sz val="14"/>
        <rFont val="新細明體"/>
        <family val="1"/>
      </rPr>
      <t>The Journal of Finance</t>
    </r>
    <r>
      <rPr>
        <b/>
        <sz val="14"/>
        <rFont val="新細明體"/>
        <family val="1"/>
      </rPr>
      <t>,</t>
    </r>
    <r>
      <rPr>
        <b/>
        <i/>
        <sz val="14"/>
        <rFont val="新細明體"/>
        <family val="1"/>
      </rPr>
      <t xml:space="preserve"> </t>
    </r>
    <r>
      <rPr>
        <b/>
        <sz val="14"/>
        <rFont val="新細明體"/>
        <family val="1"/>
      </rPr>
      <t>52 (1997),</t>
    </r>
    <r>
      <rPr>
        <b/>
        <sz val="14"/>
        <color indexed="8"/>
        <rFont val="新細明體"/>
        <family val="1"/>
      </rPr>
      <t xml:space="preserve"> 1411-1438.</t>
    </r>
  </si>
  <si>
    <r>
      <t>資料來源：Booth, A., V. Aivazian, A. Demirguc-Kunt, and V. Maksimovic. “</t>
    </r>
    <r>
      <rPr>
        <b/>
        <sz val="14"/>
        <color indexed="58"/>
        <rFont val="新細明體"/>
        <family val="1"/>
      </rPr>
      <t>Capital Structures in Developing Countries</t>
    </r>
    <r>
      <rPr>
        <b/>
        <sz val="14"/>
        <rFont val="新細明體"/>
        <family val="1"/>
      </rPr>
      <t xml:space="preserve">.” </t>
    </r>
    <r>
      <rPr>
        <b/>
        <i/>
        <sz val="14"/>
        <rFont val="新細明體"/>
        <family val="1"/>
      </rPr>
      <t>The Journal of Finance</t>
    </r>
    <r>
      <rPr>
        <b/>
        <sz val="14"/>
        <rFont val="新細明體"/>
        <family val="1"/>
      </rPr>
      <t>, 56 (2001), 87-130.</t>
    </r>
  </si>
  <si>
    <r>
      <t>資料來源：Scott, D. F., Jr. “</t>
    </r>
    <r>
      <rPr>
        <b/>
        <sz val="14"/>
        <color indexed="58"/>
        <rFont val="新細明體"/>
        <family val="1"/>
      </rPr>
      <t>Evidence on the Importance of Financial Structure.</t>
    </r>
    <r>
      <rPr>
        <b/>
        <sz val="14"/>
        <rFont val="新細明體"/>
        <family val="1"/>
      </rPr>
      <t xml:space="preserve">” </t>
    </r>
    <r>
      <rPr>
        <b/>
        <i/>
        <sz val="14"/>
        <rFont val="新細明體"/>
        <family val="1"/>
      </rPr>
      <t>Financial Management</t>
    </r>
    <r>
      <rPr>
        <b/>
        <sz val="14"/>
        <rFont val="新細明體"/>
        <family val="1"/>
      </rPr>
      <t xml:space="preserve">, Summer (1972), 45-50. </t>
    </r>
  </si>
  <si>
    <r>
      <t xml:space="preserve">chs@cyut.edu.tw  </t>
    </r>
    <r>
      <rPr>
        <b/>
        <u val="single"/>
        <sz val="12"/>
        <color indexed="12"/>
        <rFont val="新細明體"/>
        <family val="1"/>
      </rPr>
      <t>信箱</t>
    </r>
  </si>
  <si>
    <r>
      <t xml:space="preserve">  </t>
    </r>
    <r>
      <rPr>
        <b/>
        <sz val="14"/>
        <color indexed="12"/>
        <rFont val="新細明體"/>
        <family val="1"/>
      </rPr>
      <t>輪值報告組</t>
    </r>
    <r>
      <rPr>
        <b/>
        <sz val="14"/>
        <rFont val="新細明體"/>
        <family val="1"/>
      </rPr>
      <t>應於</t>
    </r>
    <r>
      <rPr>
        <b/>
        <sz val="14"/>
        <color indexed="12"/>
        <rFont val="新細明體"/>
        <family val="1"/>
      </rPr>
      <t>上課前</t>
    </r>
    <r>
      <rPr>
        <b/>
        <sz val="14"/>
        <rFont val="新細明體"/>
        <family val="1"/>
      </rPr>
      <t>事先幫老師準備熱茶水</t>
    </r>
    <r>
      <rPr>
        <b/>
        <sz val="14"/>
        <rFont val="Times New Roman"/>
        <family val="1"/>
      </rPr>
      <t>(</t>
    </r>
    <r>
      <rPr>
        <b/>
        <sz val="14"/>
        <rFont val="新細明體"/>
        <family val="1"/>
      </rPr>
      <t>花錢買冰奶茶之類致癌飲料請老師喝者酌扣</t>
    </r>
    <r>
      <rPr>
        <b/>
        <sz val="14"/>
        <rFont val="Times New Roman"/>
        <family val="1"/>
      </rPr>
      <t>1~10</t>
    </r>
    <r>
      <rPr>
        <b/>
        <sz val="14"/>
        <rFont val="新細明體"/>
        <family val="1"/>
      </rPr>
      <t>分</t>
    </r>
    <r>
      <rPr>
        <b/>
        <sz val="14"/>
        <rFont val="Times New Roman"/>
        <family val="1"/>
      </rPr>
      <t>)</t>
    </r>
    <r>
      <rPr>
        <b/>
        <sz val="14"/>
        <rFont val="新細明體"/>
        <family val="1"/>
      </rPr>
      <t>、備妥粉筆或白板筆、</t>
    </r>
  </si>
  <si>
    <r>
      <t xml:space="preserve">         </t>
    </r>
    <r>
      <rPr>
        <b/>
        <sz val="14"/>
        <rFont val="新細明體"/>
        <family val="1"/>
      </rPr>
      <t>板擦，黑板務請於</t>
    </r>
    <r>
      <rPr>
        <b/>
        <sz val="14"/>
        <color indexed="10"/>
        <rFont val="新細明體"/>
        <family val="1"/>
      </rPr>
      <t>上課前</t>
    </r>
    <r>
      <rPr>
        <b/>
        <sz val="14"/>
        <rFont val="新細明體"/>
        <family val="1"/>
      </rPr>
      <t>擦乾淨。</t>
    </r>
  </si>
  <si>
    <r>
      <t xml:space="preserve">  </t>
    </r>
    <r>
      <rPr>
        <b/>
        <sz val="14"/>
        <rFont val="新細明體"/>
        <family val="1"/>
      </rPr>
      <t>組長應事前安排同學幫忙，於</t>
    </r>
    <r>
      <rPr>
        <b/>
        <sz val="14"/>
        <color indexed="10"/>
        <rFont val="新細明體"/>
        <family val="1"/>
      </rPr>
      <t>上課前</t>
    </r>
    <r>
      <rPr>
        <b/>
        <sz val="14"/>
        <rFont val="新細明體"/>
        <family val="1"/>
      </rPr>
      <t>架設好電腦、單槍投影機，備妥雷射筆及指示棒。電腦可事先找系辦或老師借。</t>
    </r>
  </si>
  <si>
    <r>
      <t xml:space="preserve">         </t>
    </r>
    <r>
      <rPr>
        <b/>
        <sz val="14"/>
        <rFont val="細明體"/>
        <family val="3"/>
      </rPr>
      <t>輪值報告組請自行準備照相機，報告中留影，報告完後全組得要求跟老師合影，照片上的人物請加註姓名，</t>
    </r>
  </si>
  <si>
    <r>
      <t xml:space="preserve">         </t>
    </r>
    <r>
      <rPr>
        <b/>
        <sz val="14"/>
        <rFont val="細明體"/>
        <family val="3"/>
      </rPr>
      <t>貼到</t>
    </r>
    <r>
      <rPr>
        <b/>
        <sz val="14"/>
        <color indexed="10"/>
        <rFont val="細明體"/>
        <family val="3"/>
      </rPr>
      <t>報告後修正版</t>
    </r>
    <r>
      <rPr>
        <b/>
        <sz val="14"/>
        <rFont val="細明體"/>
        <family val="3"/>
      </rPr>
      <t>最後面。</t>
    </r>
  </si>
  <si>
    <t xml:space="preserve">    或臨時於組內換人繼續其簡報。( 與其事後感覺倍受羞辱，不如事前多花一點時間準備，有備無患。)</t>
  </si>
  <si>
    <t xml:space="preserve">    ( 與其將來被主管或客戶羞辱，不如在學期間練就百分百的紮實蹲馬步工夫。)</t>
  </si>
  <si>
    <r>
      <t xml:space="preserve">       有口頭禪者(</t>
    </r>
    <r>
      <rPr>
        <b/>
        <sz val="14"/>
        <color indexed="17"/>
        <rFont val="新細明體"/>
        <family val="1"/>
      </rPr>
      <t>『然後ㄋㄟ！然後ㄋㄟ！』、『這樣子你懂嗎？』、『我不騙你！』</t>
    </r>
    <r>
      <rPr>
        <b/>
        <sz val="14"/>
        <rFont val="新細明體"/>
        <family val="1"/>
      </rPr>
      <t>)，請組內同學幫助矯正。</t>
    </r>
  </si>
  <si>
    <r>
      <t>9</t>
    </r>
    <r>
      <rPr>
        <b/>
        <sz val="14"/>
        <rFont val="細明體"/>
        <family val="3"/>
      </rPr>
      <t>、</t>
    </r>
  </si>
  <si>
    <t>禁忌</t>
  </si>
  <si>
    <t xml:space="preserve">       組員應於事前互相約束，報告當日服裝務必要整齊、端莊。儀容不整者，不准上台報告。男扮女妝或男生戴耳環者不准上台；</t>
  </si>
  <si>
    <r>
      <t>96</t>
    </r>
    <r>
      <rPr>
        <u val="single"/>
        <sz val="12"/>
        <color indexed="12"/>
        <rFont val="Sөũ"/>
        <family val="2"/>
      </rPr>
      <t>年度甲類第</t>
    </r>
    <r>
      <rPr>
        <u val="single"/>
        <sz val="12"/>
        <color indexed="12"/>
        <rFont val="Times New Roman"/>
        <family val="1"/>
      </rPr>
      <t>3</t>
    </r>
    <r>
      <rPr>
        <u val="single"/>
        <sz val="12"/>
        <color indexed="12"/>
        <rFont val="Sөũ"/>
        <family val="2"/>
      </rPr>
      <t>期中央</t>
    </r>
  </si>
  <si>
    <t>106/03/16</t>
  </si>
  <si>
    <t>C86102</t>
  </si>
  <si>
    <r>
      <t>北市</t>
    </r>
    <r>
      <rPr>
        <u val="single"/>
        <sz val="12"/>
        <color indexed="12"/>
        <rFont val="Times New Roman"/>
        <family val="1"/>
      </rPr>
      <t>86</t>
    </r>
    <r>
      <rPr>
        <u val="single"/>
        <sz val="12"/>
        <color indexed="12"/>
        <rFont val="Sөũ"/>
        <family val="2"/>
      </rPr>
      <t>公共建債二</t>
    </r>
  </si>
  <si>
    <t>C89101</t>
  </si>
  <si>
    <r>
      <t>89</t>
    </r>
    <r>
      <rPr>
        <u val="single"/>
        <sz val="12"/>
        <color indexed="12"/>
        <rFont val="Sөũ"/>
        <family val="2"/>
      </rPr>
      <t>台北市政府建設公債</t>
    </r>
  </si>
  <si>
    <t>C89102</t>
  </si>
  <si>
    <t>C90101</t>
  </si>
  <si>
    <r>
      <t>90</t>
    </r>
    <r>
      <rPr>
        <u val="single"/>
        <sz val="12"/>
        <color indexed="12"/>
        <rFont val="Sөũ"/>
        <family val="2"/>
      </rPr>
      <t>台北市政府建設公債</t>
    </r>
  </si>
  <si>
    <t>100/05/30</t>
  </si>
  <si>
    <t>C90102</t>
  </si>
  <si>
    <r>
      <t>90</t>
    </r>
    <r>
      <rPr>
        <u val="single"/>
        <sz val="12"/>
        <color indexed="12"/>
        <rFont val="Sөũ"/>
        <family val="2"/>
      </rPr>
      <t>北市建設公債二</t>
    </r>
  </si>
  <si>
    <t>100/07/18</t>
  </si>
  <si>
    <t>C93101</t>
  </si>
  <si>
    <t>81甲1</t>
  </si>
  <si>
    <t>80.11.22</t>
  </si>
  <si>
    <t>85.11.22</t>
  </si>
  <si>
    <t>81甲2</t>
  </si>
  <si>
    <t>80.12.20</t>
  </si>
  <si>
    <t>87.12.20</t>
  </si>
  <si>
    <t>81甲3</t>
  </si>
  <si>
    <t>近水樓台先得月，向陽花木早逢春。</t>
  </si>
  <si>
    <t>78.</t>
  </si>
  <si>
    <t>庭前生瑞草，好事不如無。</t>
  </si>
  <si>
    <t>39.</t>
  </si>
  <si>
    <t>古人不見今時月，今月曾經照古人。</t>
  </si>
  <si>
    <t>79.</t>
  </si>
  <si>
    <t>欲求生富貴，須下死工夫。</t>
  </si>
  <si>
    <t>40.</t>
  </si>
  <si>
    <t>先到為君，後到為臣。</t>
  </si>
  <si>
    <t>80.</t>
  </si>
  <si>
    <r>
      <t xml:space="preserve">  </t>
    </r>
    <r>
      <rPr>
        <b/>
        <sz val="14"/>
        <color indexed="10"/>
        <rFont val="新細明體"/>
        <family val="1"/>
      </rPr>
      <t>上台作簡報時服裝要求正式，儀容要大方。服裝儀容請自行觀摩，比照一般專業金融機構上班族之穿著打扮。</t>
    </r>
  </si>
  <si>
    <t xml:space="preserve">        一拿起麥克風先輕敲試音(不可重擊、猛吹氣)，切忌急燥發聲。麥克風、雷射筆等教具沒拿穩前，不要貿然急著開講。</t>
  </si>
  <si>
    <r>
      <t xml:space="preserve">           </t>
    </r>
    <r>
      <rPr>
        <b/>
        <sz val="14"/>
        <rFont val="新細明體"/>
        <family val="1"/>
      </rPr>
      <t>第一位報告人要先介紹本組報告範圍、預計使用時間，然後開始介紹目錄及自己的第一段。</t>
    </r>
  </si>
  <si>
    <r>
      <t xml:space="preserve">本表起迄日：98-1學期    98年      月       日 ~99年      月      日(第         表)                                                                                              指 導 老 師 ： </t>
    </r>
    <r>
      <rPr>
        <b/>
        <sz val="16"/>
        <rFont val="新細明體"/>
        <family val="1"/>
      </rPr>
      <t>朝陽科技大學財務金融系    張   輝   鑫    老師</t>
    </r>
    <r>
      <rPr>
        <b/>
        <sz val="12"/>
        <rFont val="新細明體"/>
        <family val="1"/>
      </rPr>
      <t xml:space="preserve">                                                     </t>
    </r>
  </si>
  <si>
    <r>
      <t>金</t>
    </r>
    <r>
      <rPr>
        <b/>
        <sz val="26"/>
        <rFont val="Times New Roman"/>
        <family val="1"/>
      </rPr>
      <t xml:space="preserve"> </t>
    </r>
    <r>
      <rPr>
        <b/>
        <sz val="26"/>
        <rFont val="新細明體"/>
        <family val="1"/>
      </rPr>
      <t>融</t>
    </r>
    <r>
      <rPr>
        <b/>
        <sz val="26"/>
        <rFont val="Times New Roman"/>
        <family val="1"/>
      </rPr>
      <t xml:space="preserve"> </t>
    </r>
    <r>
      <rPr>
        <b/>
        <sz val="26"/>
        <rFont val="新細明體"/>
        <family val="1"/>
      </rPr>
      <t>市</t>
    </r>
    <r>
      <rPr>
        <b/>
        <sz val="26"/>
        <rFont val="Times New Roman"/>
        <family val="1"/>
      </rPr>
      <t xml:space="preserve"> </t>
    </r>
    <r>
      <rPr>
        <b/>
        <sz val="26"/>
        <rFont val="新細明體"/>
        <family val="1"/>
      </rPr>
      <t>場</t>
    </r>
    <r>
      <rPr>
        <b/>
        <sz val="26"/>
        <rFont val="Times New Roman"/>
        <family val="1"/>
      </rPr>
      <t xml:space="preserve"> </t>
    </r>
    <r>
      <rPr>
        <b/>
        <sz val="26"/>
        <rFont val="新細明體"/>
        <family val="1"/>
      </rPr>
      <t>重</t>
    </r>
    <r>
      <rPr>
        <b/>
        <sz val="26"/>
        <rFont val="Times New Roman"/>
        <family val="1"/>
      </rPr>
      <t xml:space="preserve"> </t>
    </r>
    <r>
      <rPr>
        <b/>
        <sz val="26"/>
        <rFont val="新細明體"/>
        <family val="1"/>
      </rPr>
      <t>要</t>
    </r>
    <r>
      <rPr>
        <b/>
        <sz val="26"/>
        <rFont val="Times New Roman"/>
        <family val="1"/>
      </rPr>
      <t xml:space="preserve"> </t>
    </r>
    <r>
      <rPr>
        <b/>
        <sz val="26"/>
        <rFont val="新細明體"/>
        <family val="1"/>
      </rPr>
      <t>指</t>
    </r>
    <r>
      <rPr>
        <b/>
        <sz val="26"/>
        <rFont val="Times New Roman"/>
        <family val="1"/>
      </rPr>
      <t xml:space="preserve"> </t>
    </r>
    <r>
      <rPr>
        <b/>
        <sz val="26"/>
        <rFont val="新細明體"/>
        <family val="1"/>
      </rPr>
      <t>標</t>
    </r>
    <r>
      <rPr>
        <b/>
        <sz val="26"/>
        <rFont val="Times New Roman"/>
        <family val="1"/>
      </rPr>
      <t xml:space="preserve"> </t>
    </r>
    <r>
      <rPr>
        <b/>
        <sz val="26"/>
        <rFont val="新細明體"/>
        <family val="1"/>
      </rPr>
      <t>日</t>
    </r>
    <r>
      <rPr>
        <b/>
        <sz val="26"/>
        <rFont val="Times New Roman"/>
        <family val="1"/>
      </rPr>
      <t xml:space="preserve"> </t>
    </r>
    <r>
      <rPr>
        <b/>
        <sz val="26"/>
        <rFont val="新細明體"/>
        <family val="1"/>
      </rPr>
      <t>記</t>
    </r>
    <r>
      <rPr>
        <b/>
        <sz val="26"/>
        <rFont val="Times New Roman"/>
        <family val="1"/>
      </rPr>
      <t xml:space="preserve"> </t>
    </r>
    <r>
      <rPr>
        <b/>
        <sz val="26"/>
        <rFont val="新細明體"/>
        <family val="1"/>
      </rPr>
      <t>表</t>
    </r>
    <r>
      <rPr>
        <b/>
        <sz val="26"/>
        <rFont val="Times New Roman"/>
        <family val="1"/>
      </rPr>
      <t xml:space="preserve">  (</t>
    </r>
    <r>
      <rPr>
        <b/>
        <sz val="18"/>
        <rFont val="Times New Roman"/>
        <family val="1"/>
      </rPr>
      <t>98-1#3056</t>
    </r>
    <r>
      <rPr>
        <b/>
        <sz val="18"/>
        <rFont val="新細明體"/>
        <family val="1"/>
      </rPr>
      <t>班</t>
    </r>
    <r>
      <rPr>
        <b/>
        <sz val="26"/>
        <rFont val="Times New Roman"/>
        <family val="1"/>
      </rPr>
      <t xml:space="preserve"> )</t>
    </r>
  </si>
  <si>
    <r>
      <t>朝陽科技大學</t>
    </r>
    <r>
      <rPr>
        <b/>
        <sz val="16"/>
        <rFont val="Times New Roman"/>
        <family val="1"/>
      </rPr>
      <t xml:space="preserve">   </t>
    </r>
    <r>
      <rPr>
        <b/>
        <sz val="16"/>
        <rFont val="新細明體"/>
        <family val="1"/>
      </rPr>
      <t>財金</t>
    </r>
    <r>
      <rPr>
        <b/>
        <sz val="16"/>
        <rFont val="Times New Roman"/>
        <family val="1"/>
      </rPr>
      <t xml:space="preserve">  </t>
    </r>
    <r>
      <rPr>
        <b/>
        <sz val="16"/>
        <rFont val="新細明體"/>
        <family val="1"/>
      </rPr>
      <t>系</t>
    </r>
    <r>
      <rPr>
        <b/>
        <sz val="16"/>
        <rFont val="Times New Roman"/>
        <family val="1"/>
      </rPr>
      <t xml:space="preserve"> </t>
    </r>
    <r>
      <rPr>
        <b/>
        <sz val="16"/>
        <rFont val="新細明體"/>
        <family val="1"/>
      </rPr>
      <t>進修部</t>
    </r>
    <r>
      <rPr>
        <b/>
        <sz val="16"/>
        <rFont val="Times New Roman"/>
        <family val="1"/>
      </rPr>
      <t xml:space="preserve">  4</t>
    </r>
    <r>
      <rPr>
        <b/>
        <sz val="16"/>
        <rFont val="新細明體"/>
        <family val="1"/>
      </rPr>
      <t>在</t>
    </r>
    <r>
      <rPr>
        <b/>
        <sz val="16"/>
        <rFont val="Times New Roman"/>
        <family val="1"/>
      </rPr>
      <t xml:space="preserve">3B </t>
    </r>
    <r>
      <rPr>
        <b/>
        <sz val="16"/>
        <rFont val="新細明體"/>
        <family val="1"/>
      </rPr>
      <t>班</t>
    </r>
    <r>
      <rPr>
        <b/>
        <sz val="16"/>
        <rFont val="Times New Roman"/>
        <family val="1"/>
      </rPr>
      <t xml:space="preserve">   </t>
    </r>
    <r>
      <rPr>
        <b/>
        <sz val="16"/>
        <rFont val="新細明體"/>
        <family val="1"/>
      </rPr>
      <t>學號：</t>
    </r>
    <r>
      <rPr>
        <b/>
        <sz val="16"/>
        <rFont val="Times New Roman"/>
        <family val="1"/>
      </rPr>
      <t xml:space="preserve">                         </t>
    </r>
    <r>
      <rPr>
        <b/>
        <sz val="16"/>
        <rFont val="新細明體"/>
        <family val="1"/>
      </rPr>
      <t>姓名：</t>
    </r>
  </si>
  <si>
    <r>
      <t>聯絡電話：</t>
    </r>
    <r>
      <rPr>
        <b/>
        <sz val="13"/>
        <rFont val="Times New Roman"/>
        <family val="1"/>
      </rPr>
      <t xml:space="preserve">(      )                             </t>
    </r>
  </si>
  <si>
    <r>
      <t>手機：</t>
    </r>
    <r>
      <rPr>
        <b/>
        <sz val="13"/>
        <rFont val="Times New Roman"/>
        <family val="1"/>
      </rPr>
      <t xml:space="preserve">                                                                  E-mail address</t>
    </r>
    <r>
      <rPr>
        <b/>
        <sz val="13"/>
        <rFont val="新細明體"/>
        <family val="1"/>
      </rPr>
      <t>：</t>
    </r>
  </si>
  <si>
    <t xml:space="preserve"> </t>
  </si>
  <si>
    <r>
      <t>98</t>
    </r>
    <r>
      <rPr>
        <b/>
        <sz val="11"/>
        <rFont val="新細明體"/>
        <family val="1"/>
      </rPr>
      <t>年</t>
    </r>
    <r>
      <rPr>
        <b/>
        <sz val="11"/>
        <rFont val="Times New Roman"/>
        <family val="1"/>
      </rPr>
      <t>9</t>
    </r>
    <r>
      <rPr>
        <b/>
        <sz val="11"/>
        <rFont val="新細明體"/>
        <family val="1"/>
      </rPr>
      <t>月</t>
    </r>
    <r>
      <rPr>
        <b/>
        <sz val="11"/>
        <rFont val="Times New Roman"/>
        <family val="1"/>
      </rPr>
      <t>16</t>
    </r>
    <r>
      <rPr>
        <b/>
        <sz val="11"/>
        <rFont val="新細明體"/>
        <family val="1"/>
      </rPr>
      <t>日</t>
    </r>
    <r>
      <rPr>
        <b/>
        <sz val="12"/>
        <rFont val="Times New Roman"/>
        <family val="1"/>
      </rPr>
      <t xml:space="preserve">   (</t>
    </r>
    <r>
      <rPr>
        <b/>
        <sz val="12"/>
        <rFont val="新細明體"/>
        <family val="1"/>
      </rPr>
      <t>星期</t>
    </r>
    <r>
      <rPr>
        <b/>
        <sz val="12"/>
        <rFont val="Times New Roman"/>
        <family val="1"/>
      </rPr>
      <t xml:space="preserve"> </t>
    </r>
    <r>
      <rPr>
        <b/>
        <sz val="12"/>
        <rFont val="新細明體"/>
        <family val="1"/>
      </rPr>
      <t>三</t>
    </r>
    <r>
      <rPr>
        <b/>
        <sz val="12"/>
        <rFont val="Times New Roman"/>
        <family val="1"/>
      </rPr>
      <t xml:space="preserve">  )</t>
    </r>
  </si>
  <si>
    <r>
      <t xml:space="preserve"> </t>
    </r>
    <r>
      <rPr>
        <b/>
        <sz val="12"/>
        <rFont val="新細明體"/>
        <family val="1"/>
      </rPr>
      <t>年</t>
    </r>
    <r>
      <rPr>
        <b/>
        <sz val="12"/>
        <rFont val="Times New Roman"/>
        <family val="1"/>
      </rPr>
      <t xml:space="preserve">    </t>
    </r>
    <r>
      <rPr>
        <b/>
        <sz val="12"/>
        <rFont val="新細明體"/>
        <family val="1"/>
      </rPr>
      <t>月</t>
    </r>
    <r>
      <rPr>
        <b/>
        <sz val="12"/>
        <rFont val="Times New Roman"/>
        <family val="1"/>
      </rPr>
      <t xml:space="preserve">    </t>
    </r>
    <r>
      <rPr>
        <b/>
        <sz val="12"/>
        <rFont val="新細明體"/>
        <family val="1"/>
      </rPr>
      <t>日</t>
    </r>
    <r>
      <rPr>
        <b/>
        <sz val="12"/>
        <rFont val="Times New Roman"/>
        <family val="1"/>
      </rPr>
      <t xml:space="preserve">   (</t>
    </r>
    <r>
      <rPr>
        <b/>
        <sz val="12"/>
        <rFont val="新細明體"/>
        <family val="1"/>
      </rPr>
      <t>星期</t>
    </r>
    <r>
      <rPr>
        <b/>
        <sz val="12"/>
        <rFont val="Times New Roman"/>
        <family val="1"/>
      </rPr>
      <t xml:space="preserve"> </t>
    </r>
    <r>
      <rPr>
        <b/>
        <sz val="12"/>
        <rFont val="新細明體"/>
        <family val="1"/>
      </rPr>
      <t>二</t>
    </r>
    <r>
      <rPr>
        <b/>
        <sz val="12"/>
        <rFont val="Times New Roman"/>
        <family val="1"/>
      </rPr>
      <t xml:space="preserve"> )</t>
    </r>
  </si>
  <si>
    <t>指數7346.26</t>
  </si>
  <si>
    <t>+89.31</t>
  </si>
  <si>
    <t>10217.62                 +15.56</t>
  </si>
  <si>
    <t>20866.37                     -65.83</t>
  </si>
  <si>
    <t>9626.8            +21.39</t>
  </si>
  <si>
    <t>2091.78             +10.88</t>
  </si>
  <si>
    <r>
      <t xml:space="preserve">1000.2 </t>
    </r>
    <r>
      <rPr>
        <b/>
        <sz val="9"/>
        <rFont val="Times New Roman"/>
        <family val="1"/>
      </rPr>
      <t xml:space="preserve">          </t>
    </r>
    <r>
      <rPr>
        <b/>
        <sz val="9"/>
        <rFont val="細明體"/>
        <family val="3"/>
      </rPr>
      <t>美元</t>
    </r>
    <r>
      <rPr>
        <b/>
        <sz val="9"/>
        <rFont val="Times New Roman"/>
        <family val="1"/>
      </rPr>
      <t>/</t>
    </r>
    <r>
      <rPr>
        <b/>
        <sz val="9"/>
        <rFont val="細明體"/>
        <family val="3"/>
      </rPr>
      <t>英兩</t>
    </r>
  </si>
  <si>
    <r>
      <t xml:space="preserve">994.95  </t>
    </r>
    <r>
      <rPr>
        <b/>
        <sz val="9"/>
        <rFont val="Times New Roman"/>
        <family val="1"/>
      </rPr>
      <t xml:space="preserve">               </t>
    </r>
    <r>
      <rPr>
        <b/>
        <sz val="9"/>
        <rFont val="細明體"/>
        <family val="3"/>
      </rPr>
      <t>美元</t>
    </r>
    <r>
      <rPr>
        <b/>
        <sz val="9"/>
        <rFont val="Times New Roman"/>
        <family val="1"/>
      </rPr>
      <t>/</t>
    </r>
    <r>
      <rPr>
        <b/>
        <sz val="9"/>
        <rFont val="細明體"/>
        <family val="3"/>
      </rPr>
      <t>英兩</t>
    </r>
  </si>
  <si>
    <t>3033.728    +6.987</t>
  </si>
  <si>
    <r>
      <t>562ˉ億</t>
    </r>
  </si>
  <si>
    <t>5434 億</t>
  </si>
  <si>
    <t>2.5                  ~4.169%</t>
  </si>
  <si>
    <r>
      <t xml:space="preserve">  </t>
    </r>
    <r>
      <rPr>
        <b/>
        <sz val="14"/>
        <rFont val="新細明體"/>
        <family val="1"/>
      </rPr>
      <t>輪值報告組應於上課前，不待老師指示，自行先將報告檔案、連結檔案灌到電腦桌面。本項工作不得占用上課時間。</t>
    </r>
  </si>
  <si>
    <r>
      <t xml:space="preserve">         </t>
    </r>
    <r>
      <rPr>
        <b/>
        <sz val="14"/>
        <rFont val="細明體"/>
        <family val="3"/>
      </rPr>
      <t>組長奉示上台報告時，由組員一人替補上項工作。</t>
    </r>
  </si>
  <si>
    <r>
      <t xml:space="preserve">  </t>
    </r>
    <r>
      <rPr>
        <b/>
        <sz val="14"/>
        <color indexed="10"/>
        <rFont val="新細明體"/>
        <family val="1"/>
      </rPr>
      <t>組長介紹完全組後，迅速攜帶本組報告紙本、課本及筆記本，自動坐到老師座位旁。翔實紀錄本組報告中老師的補充及指示。</t>
    </r>
  </si>
  <si>
    <r>
      <t xml:space="preserve">   </t>
    </r>
    <r>
      <rPr>
        <b/>
        <sz val="14"/>
        <rFont val="細明體"/>
        <family val="3"/>
      </rPr>
      <t>老師對各組報告中的補充及指示，是否一一呈現在報告後修正版中，視為重要考核項目。</t>
    </r>
  </si>
  <si>
    <r>
      <t xml:space="preserve">   </t>
    </r>
    <r>
      <rPr>
        <b/>
        <sz val="14"/>
        <color indexed="10"/>
        <rFont val="細明體"/>
        <family val="3"/>
      </rPr>
      <t>違反本條者，視為重大違紀。情況嚴重者，報告時原來評分，得打折或歸零。</t>
    </r>
  </si>
  <si>
    <r>
      <t xml:space="preserve">   </t>
    </r>
    <r>
      <rPr>
        <b/>
        <sz val="14"/>
        <rFont val="新細明體"/>
        <family val="1"/>
      </rPr>
      <t>報告後修正版中，應將所有錯誤內容之修正、老師補充、交代查考及提問的問答內容，重行整理後，加入「報告後修正版」。</t>
    </r>
  </si>
  <si>
    <t>玖‧成績計算</t>
  </si>
  <si>
    <t>拾‧加分事項</t>
  </si>
  <si>
    <t>重傷病者特許事後檢據補請假。但凡不假未到課、託他人請假，以及上課時間內睡覺、任意進出教室或讀旁書者，</t>
  </si>
  <si>
    <t>91.01.18</t>
  </si>
  <si>
    <t>91甲2</t>
  </si>
  <si>
    <t>91.01.29</t>
  </si>
  <si>
    <t>96.01.29</t>
  </si>
  <si>
    <t>91甲3</t>
  </si>
  <si>
    <t>91.02.05</t>
  </si>
  <si>
    <t>102.02.20</t>
  </si>
  <si>
    <t>87甲4</t>
  </si>
  <si>
    <t>87.03.17</t>
  </si>
  <si>
    <t>94.03.17</t>
  </si>
  <si>
    <t>87年度合計</t>
  </si>
  <si>
    <t>88甲1</t>
  </si>
  <si>
    <t>87.09.25</t>
  </si>
  <si>
    <t>97.09.25</t>
  </si>
  <si>
    <t>88甲2</t>
  </si>
  <si>
    <t>107.11.24</t>
  </si>
  <si>
    <t>88甲3</t>
  </si>
  <si>
    <t>88.01.22</t>
  </si>
  <si>
    <t>108.01.22</t>
  </si>
  <si>
    <t>88乙1</t>
  </si>
  <si>
    <t>94.02.25</t>
  </si>
  <si>
    <t>114.02.25</t>
  </si>
  <si>
    <t>94甲4</t>
  </si>
  <si>
    <t xml:space="preserve">        標題，格式規定：</t>
  </si>
  <si>
    <t>第5專題、銀行與存貸業務市場(含消金與企金)</t>
  </si>
  <si>
    <t>@5</t>
  </si>
  <si>
    <t>第6專題、存託憑證(DR)市場</t>
  </si>
  <si>
    <t>@6</t>
  </si>
  <si>
    <t>ˇ</t>
  </si>
  <si>
    <t>@7</t>
  </si>
  <si>
    <t>第參篇：金融市場結構與風險管理</t>
  </si>
  <si>
    <t>@8</t>
  </si>
  <si>
    <t>第肆篇：衍生性金融市場個論</t>
  </si>
  <si>
    <t>考試範圍：</t>
  </si>
  <si>
    <t>推薦電影：</t>
  </si>
  <si>
    <t>110.</t>
  </si>
  <si>
    <t>君子固窮，小人窮斯濫矣。</t>
  </si>
  <si>
    <t>153.</t>
  </si>
  <si>
    <t>念念有如臨敵日，心心常似過橋時。</t>
  </si>
  <si>
    <t>111.</t>
  </si>
  <si>
    <t>貧窮自在，富貴多憂。</t>
  </si>
  <si>
    <t>154.</t>
  </si>
  <si>
    <t>英雄行險道，富貴似花枝。</t>
  </si>
  <si>
    <t>112.</t>
  </si>
  <si>
    <r>
      <t>賣回殖利率</t>
    </r>
    <r>
      <rPr>
        <b/>
        <sz val="10"/>
        <rFont val="Times New Roman"/>
        <family val="1"/>
      </rPr>
      <t xml:space="preserve">                            </t>
    </r>
    <r>
      <rPr>
        <b/>
        <i/>
        <sz val="10"/>
        <rFont val="Times New Roman"/>
        <family val="1"/>
      </rPr>
      <t>YTM</t>
    </r>
    <r>
      <rPr>
        <b/>
        <sz val="10"/>
        <rFont val="Times New Roman"/>
        <family val="1"/>
      </rPr>
      <t xml:space="preserve"> s</t>
    </r>
  </si>
  <si>
    <r>
      <t>保證金金額</t>
    </r>
    <r>
      <rPr>
        <b/>
        <sz val="12"/>
        <rFont val="Times New Roman"/>
        <family val="1"/>
      </rPr>
      <t xml:space="preserve">                                 (</t>
    </r>
    <r>
      <rPr>
        <b/>
        <sz val="12"/>
        <rFont val="細明體"/>
        <family val="3"/>
      </rPr>
      <t>原始投資額</t>
    </r>
    <r>
      <rPr>
        <b/>
        <sz val="12"/>
        <rFont val="Times New Roman"/>
        <family val="1"/>
      </rPr>
      <t>)</t>
    </r>
  </si>
  <si>
    <t>0.575                     ~0.90 %</t>
  </si>
  <si>
    <t>0.15                      ~0.25 %</t>
  </si>
  <si>
    <t>32.585          ~32.685</t>
  </si>
  <si>
    <t>32.447          ~32.649</t>
  </si>
  <si>
    <r>
      <t>39190</t>
    </r>
    <r>
      <rPr>
        <b/>
        <sz val="9"/>
        <rFont val="細明體"/>
        <family val="3"/>
      </rPr>
      <t>ˉ</t>
    </r>
    <r>
      <rPr>
        <b/>
        <sz val="9"/>
        <rFont val="Times New Roman"/>
        <family val="1"/>
      </rPr>
      <t xml:space="preserve">                   </t>
    </r>
    <r>
      <rPr>
        <b/>
        <sz val="9"/>
        <rFont val="細明體"/>
        <family val="3"/>
      </rPr>
      <t>元</t>
    </r>
    <r>
      <rPr>
        <b/>
        <sz val="9"/>
        <rFont val="Times New Roman"/>
        <family val="1"/>
      </rPr>
      <t>/</t>
    </r>
    <r>
      <rPr>
        <b/>
        <sz val="9"/>
        <rFont val="細明體"/>
        <family val="3"/>
      </rPr>
      <t>台兩</t>
    </r>
  </si>
  <si>
    <t>成交量ˉ986.83億</t>
  </si>
  <si>
    <r>
      <t>(  9</t>
    </r>
    <r>
      <rPr>
        <b/>
        <sz val="10"/>
        <rFont val="新細明體"/>
        <family val="1"/>
      </rPr>
      <t>月份</t>
    </r>
    <r>
      <rPr>
        <b/>
        <sz val="10"/>
        <rFont val="Times New Roman"/>
        <family val="1"/>
      </rPr>
      <t>)        7289          7357        +103</t>
    </r>
  </si>
  <si>
    <t>-0.008           -0.005</t>
  </si>
  <si>
    <t>-0.300           -0.285</t>
  </si>
  <si>
    <t>-0.00529%     +0.37306%</t>
  </si>
  <si>
    <r>
      <t>(  9</t>
    </r>
    <r>
      <rPr>
        <b/>
        <sz val="10"/>
        <rFont val="新細明體"/>
        <family val="1"/>
      </rPr>
      <t>月份</t>
    </r>
    <r>
      <rPr>
        <b/>
        <sz val="10"/>
        <rFont val="Times New Roman"/>
        <family val="1"/>
      </rPr>
      <t>)        266.7            269            +3.6</t>
    </r>
  </si>
  <si>
    <r>
      <t xml:space="preserve"> </t>
    </r>
    <r>
      <rPr>
        <b/>
        <sz val="11"/>
        <color indexed="16"/>
        <rFont val="細明體"/>
        <family val="3"/>
      </rPr>
      <t>摩台期</t>
    </r>
    <r>
      <rPr>
        <b/>
        <sz val="11"/>
        <color indexed="16"/>
        <rFont val="Times New Roman"/>
        <family val="1"/>
      </rPr>
      <t xml:space="preserve">    SGX</t>
    </r>
  </si>
  <si>
    <r>
      <t>最近月</t>
    </r>
    <r>
      <rPr>
        <b/>
        <sz val="9"/>
        <color indexed="16"/>
        <rFont val="Times New Roman"/>
        <family val="1"/>
      </rPr>
      <t xml:space="preserve">             </t>
    </r>
    <r>
      <rPr>
        <b/>
        <sz val="9"/>
        <color indexed="16"/>
        <rFont val="新細明體"/>
        <family val="1"/>
      </rPr>
      <t>開盤</t>
    </r>
    <r>
      <rPr>
        <b/>
        <sz val="9"/>
        <color indexed="16"/>
        <rFont val="Times New Roman"/>
        <family val="1"/>
      </rPr>
      <t xml:space="preserve">                 </t>
    </r>
    <r>
      <rPr>
        <b/>
        <sz val="9"/>
        <color indexed="16"/>
        <rFont val="新細明體"/>
        <family val="1"/>
      </rPr>
      <t>收盤</t>
    </r>
    <r>
      <rPr>
        <b/>
        <sz val="9"/>
        <color indexed="16"/>
        <rFont val="Times New Roman"/>
        <family val="1"/>
      </rPr>
      <t xml:space="preserve">              </t>
    </r>
    <r>
      <rPr>
        <b/>
        <sz val="9"/>
        <color indexed="16"/>
        <rFont val="新細明體"/>
        <family val="1"/>
      </rPr>
      <t>價差變化</t>
    </r>
  </si>
  <si>
    <t>USD/NTD    換匯點</t>
  </si>
  <si>
    <t>荷銀 1mfx    1yfx</t>
  </si>
  <si>
    <t>隱含利率</t>
  </si>
  <si>
    <r>
      <t>二</t>
    </r>
    <r>
      <rPr>
        <sz val="12"/>
        <rFont val="新細明體"/>
        <family val="1"/>
      </rPr>
      <t>.85</t>
    </r>
    <r>
      <rPr>
        <sz val="12"/>
        <rFont val="細明體"/>
        <family val="3"/>
      </rPr>
      <t>甲</t>
    </r>
    <r>
      <rPr>
        <sz val="12"/>
        <rFont val="新細明體"/>
        <family val="1"/>
      </rPr>
      <t>1</t>
    </r>
    <r>
      <rPr>
        <sz val="12"/>
        <rFont val="細明體"/>
        <family val="3"/>
      </rPr>
      <t>期及</t>
    </r>
    <r>
      <rPr>
        <sz val="12"/>
        <rFont val="新細明體"/>
        <family val="1"/>
      </rPr>
      <t>85</t>
    </r>
    <r>
      <rPr>
        <sz val="12"/>
        <rFont val="細明體"/>
        <family val="3"/>
      </rPr>
      <t>甲</t>
    </r>
    <r>
      <rPr>
        <sz val="12"/>
        <rFont val="新細明體"/>
        <family val="1"/>
      </rPr>
      <t>2</t>
    </r>
    <r>
      <rPr>
        <sz val="12"/>
        <rFont val="細明體"/>
        <family val="3"/>
      </rPr>
      <t>期係無息票公債，採貼現方式發行，一律按最低得標價格發售，</t>
    </r>
    <r>
      <rPr>
        <sz val="12"/>
        <rFont val="新細明體"/>
        <family val="1"/>
      </rPr>
      <t xml:space="preserve"> </t>
    </r>
  </si>
  <si>
    <r>
      <t xml:space="preserve">    </t>
    </r>
    <r>
      <rPr>
        <sz val="12"/>
        <rFont val="細明體"/>
        <family val="3"/>
      </rPr>
      <t>故最高、最低及加權平均得標價格折合年息均相同。</t>
    </r>
    <r>
      <rPr>
        <sz val="12"/>
        <rFont val="新細明體"/>
        <family val="1"/>
      </rPr>
      <t xml:space="preserve"> </t>
    </r>
  </si>
  <si>
    <r>
      <t>六</t>
    </r>
    <r>
      <rPr>
        <sz val="12"/>
        <rFont val="新細明體"/>
        <family val="1"/>
      </rPr>
      <t>.89</t>
    </r>
    <r>
      <rPr>
        <sz val="12"/>
        <rFont val="細明體"/>
        <family val="3"/>
      </rPr>
      <t>甲</t>
    </r>
    <r>
      <rPr>
        <sz val="12"/>
        <rFont val="新細明體"/>
        <family val="1"/>
      </rPr>
      <t>3</t>
    </r>
    <r>
      <rPr>
        <sz val="12"/>
        <rFont val="細明體"/>
        <family val="3"/>
      </rPr>
      <t>期原公告發行日期為</t>
    </r>
    <r>
      <rPr>
        <sz val="12"/>
        <rFont val="新細明體"/>
        <family val="1"/>
      </rPr>
      <t>88.9.21</t>
    </r>
    <r>
      <rPr>
        <sz val="12"/>
        <rFont val="細明體"/>
        <family val="3"/>
      </rPr>
      <t>，因受</t>
    </r>
    <r>
      <rPr>
        <sz val="12"/>
        <rFont val="新細明體"/>
        <family val="1"/>
      </rPr>
      <t>921</t>
    </r>
    <r>
      <rPr>
        <sz val="12"/>
        <rFont val="細明體"/>
        <family val="3"/>
      </rPr>
      <t>集集大地震影響，發行日延後為</t>
    </r>
    <r>
      <rPr>
        <sz val="12"/>
        <rFont val="新細明體"/>
        <family val="1"/>
      </rPr>
      <t>88.9.28</t>
    </r>
    <r>
      <rPr>
        <sz val="12"/>
        <rFont val="細明體"/>
        <family val="3"/>
      </rPr>
      <t>，</t>
    </r>
    <r>
      <rPr>
        <sz val="12"/>
        <rFont val="新細明體"/>
        <family val="1"/>
      </rPr>
      <t xml:space="preserve"> </t>
    </r>
  </si>
  <si>
    <r>
      <t xml:space="preserve">     </t>
    </r>
    <r>
      <rPr>
        <sz val="12"/>
        <rFont val="細明體"/>
        <family val="3"/>
      </rPr>
      <t>到期日亦同時順延。</t>
    </r>
    <r>
      <rPr>
        <sz val="12"/>
        <rFont val="新細明體"/>
        <family val="1"/>
      </rPr>
      <t xml:space="preserve"> </t>
    </r>
  </si>
  <si>
    <t>到期</t>
  </si>
  <si>
    <t>未到期</t>
  </si>
  <si>
    <r>
      <t>買進成交日</t>
    </r>
    <r>
      <rPr>
        <b/>
        <sz val="12"/>
        <rFont val="Times New Roman"/>
        <family val="1"/>
      </rPr>
      <t>1</t>
    </r>
  </si>
  <si>
    <r>
      <t>賣斷成交日</t>
    </r>
    <r>
      <rPr>
        <b/>
        <sz val="12"/>
        <rFont val="Times New Roman"/>
        <family val="1"/>
      </rPr>
      <t>2</t>
    </r>
  </si>
  <si>
    <t>承作天數</t>
  </si>
  <si>
    <t>成交面額</t>
  </si>
  <si>
    <t>票面利率</t>
  </si>
  <si>
    <r>
      <t>買進殖利率</t>
    </r>
    <r>
      <rPr>
        <b/>
        <sz val="10"/>
        <rFont val="Times New Roman"/>
        <family val="1"/>
      </rPr>
      <t xml:space="preserve">        </t>
    </r>
    <r>
      <rPr>
        <b/>
        <i/>
        <sz val="10"/>
        <rFont val="Times New Roman"/>
        <family val="1"/>
      </rPr>
      <t xml:space="preserve">YTM </t>
    </r>
    <r>
      <rPr>
        <b/>
        <sz val="10"/>
        <rFont val="Times New Roman"/>
        <family val="1"/>
      </rPr>
      <t>b</t>
    </r>
  </si>
  <si>
    <r>
      <t>賣回殖利率</t>
    </r>
    <r>
      <rPr>
        <b/>
        <sz val="10"/>
        <rFont val="Times New Roman"/>
        <family val="1"/>
      </rPr>
      <t xml:space="preserve">                            </t>
    </r>
    <r>
      <rPr>
        <b/>
        <i/>
        <sz val="10"/>
        <rFont val="Times New Roman"/>
        <family val="1"/>
      </rPr>
      <t>YTM</t>
    </r>
    <r>
      <rPr>
        <b/>
        <sz val="10"/>
        <rFont val="Times New Roman"/>
        <family val="1"/>
      </rPr>
      <t xml:space="preserve"> s</t>
    </r>
  </si>
  <si>
    <r>
      <t>保證金金額</t>
    </r>
    <r>
      <rPr>
        <b/>
        <sz val="12"/>
        <rFont val="Times New Roman"/>
        <family val="1"/>
      </rPr>
      <t xml:space="preserve">                                 (</t>
    </r>
    <r>
      <rPr>
        <b/>
        <sz val="12"/>
        <rFont val="細明體"/>
        <family val="3"/>
      </rPr>
      <t>原始投資額</t>
    </r>
    <r>
      <rPr>
        <b/>
        <sz val="12"/>
        <rFont val="Times New Roman"/>
        <family val="1"/>
      </rPr>
      <t>)</t>
    </r>
  </si>
  <si>
    <t>買進日上次付息日</t>
  </si>
  <si>
    <t>買進日下次付息日</t>
  </si>
  <si>
    <t>歷年已領債息</t>
  </si>
  <si>
    <t>票面利率 =</t>
  </si>
  <si>
    <t>成交金額 =</t>
  </si>
  <si>
    <t>成交利率 =</t>
  </si>
  <si>
    <t>成交日=發行日=97.2.14</t>
  </si>
  <si>
    <t>央債97-2交易面額 =50,000,000元</t>
  </si>
  <si>
    <t>(小數點不正確)</t>
  </si>
  <si>
    <t>90.08.07</t>
  </si>
  <si>
    <t>105.08.07</t>
  </si>
  <si>
    <t>90乙1</t>
  </si>
  <si>
    <t>90.09.11</t>
  </si>
  <si>
    <t>110.09.11</t>
  </si>
  <si>
    <t>90甲7</t>
  </si>
  <si>
    <t>90.10.19</t>
  </si>
  <si>
    <t>105.10.19</t>
  </si>
  <si>
    <t>90甲8</t>
  </si>
  <si>
    <t>90.11.13</t>
  </si>
  <si>
    <t>110.11.13</t>
  </si>
  <si>
    <t>90年度合計</t>
  </si>
  <si>
    <t>91甲1</t>
  </si>
  <si>
    <r>
      <t>證</t>
    </r>
    <r>
      <rPr>
        <b/>
        <sz val="10"/>
        <rFont val="Times New Roman"/>
        <family val="1"/>
      </rPr>
      <t xml:space="preserve"> </t>
    </r>
    <r>
      <rPr>
        <b/>
        <sz val="10"/>
        <rFont val="細明體"/>
        <family val="3"/>
      </rPr>
      <t>券</t>
    </r>
    <r>
      <rPr>
        <b/>
        <sz val="10"/>
        <rFont val="Times New Roman"/>
        <family val="1"/>
      </rPr>
      <t xml:space="preserve"> </t>
    </r>
    <r>
      <rPr>
        <b/>
        <sz val="10"/>
        <rFont val="細明體"/>
        <family val="3"/>
      </rPr>
      <t>交</t>
    </r>
    <r>
      <rPr>
        <b/>
        <sz val="10"/>
        <rFont val="Times New Roman"/>
        <family val="1"/>
      </rPr>
      <t xml:space="preserve"> </t>
    </r>
    <r>
      <rPr>
        <b/>
        <sz val="10"/>
        <rFont val="細明體"/>
        <family val="3"/>
      </rPr>
      <t>易</t>
    </r>
    <r>
      <rPr>
        <b/>
        <sz val="10"/>
        <rFont val="Times New Roman"/>
        <family val="1"/>
      </rPr>
      <t xml:space="preserve"> </t>
    </r>
    <r>
      <rPr>
        <b/>
        <sz val="10"/>
        <rFont val="細明體"/>
        <family val="3"/>
      </rPr>
      <t>稅</t>
    </r>
    <r>
      <rPr>
        <b/>
        <sz val="10"/>
        <rFont val="Times New Roman"/>
        <family val="1"/>
      </rPr>
      <t xml:space="preserve">          (</t>
    </r>
    <r>
      <rPr>
        <b/>
        <sz val="10"/>
        <rFont val="細明體"/>
        <family val="3"/>
      </rPr>
      <t>四捨五入</t>
    </r>
    <r>
      <rPr>
        <b/>
        <sz val="10"/>
        <rFont val="Times New Roman"/>
        <family val="1"/>
      </rPr>
      <t>)</t>
    </r>
  </si>
  <si>
    <r>
      <t xml:space="preserve">  </t>
    </r>
    <r>
      <rPr>
        <b/>
        <sz val="10"/>
        <rFont val="細明體"/>
        <family val="3"/>
      </rPr>
      <t xml:space="preserve">融資金額                 </t>
    </r>
    <r>
      <rPr>
        <b/>
        <sz val="10"/>
        <rFont val="Times New Roman"/>
        <family val="1"/>
      </rPr>
      <t>(</t>
    </r>
    <r>
      <rPr>
        <b/>
        <sz val="10"/>
        <rFont val="細明體"/>
        <family val="3"/>
      </rPr>
      <t>取到仟元</t>
    </r>
    <r>
      <rPr>
        <b/>
        <sz val="10"/>
        <rFont val="Times New Roman"/>
        <family val="1"/>
      </rPr>
      <t xml:space="preserve">) </t>
    </r>
  </si>
  <si>
    <t>自 備 款</t>
  </si>
  <si>
    <r>
      <t>高雄市政府</t>
    </r>
    <r>
      <rPr>
        <u val="single"/>
        <sz val="12"/>
        <color indexed="12"/>
        <rFont val="Times New Roman"/>
        <family val="1"/>
      </rPr>
      <t>94</t>
    </r>
    <r>
      <rPr>
        <u val="single"/>
        <sz val="12"/>
        <color indexed="12"/>
        <rFont val="Sөũ"/>
        <family val="2"/>
      </rPr>
      <t>年度第二</t>
    </r>
  </si>
  <si>
    <r>
      <t>註</t>
    </r>
    <r>
      <rPr>
        <b/>
        <sz val="10"/>
        <rFont val="Times New Roman"/>
        <family val="1"/>
      </rPr>
      <t>1</t>
    </r>
    <r>
      <rPr>
        <b/>
        <sz val="10"/>
        <rFont val="細明體"/>
        <family val="3"/>
      </rPr>
      <t>：每人開學時初始預算</t>
    </r>
    <r>
      <rPr>
        <b/>
        <sz val="10"/>
        <rFont val="Times New Roman"/>
        <family val="1"/>
      </rPr>
      <t>100</t>
    </r>
    <r>
      <rPr>
        <b/>
        <sz val="10"/>
        <rFont val="細明體"/>
        <family val="3"/>
      </rPr>
      <t>萬元。本週一精選五檔股票，假設均以收盤價購得。股票一經選定，至下週一前不得變更股票及張數，只有在星期一可以自行變更投資組合。均不得透支或做信用交易，所有交易不考慮稅費。各檔股票請逐日依收盤價登錄股價及張數。</t>
    </r>
  </si>
  <si>
    <t xml:space="preserve">      爾後寄修正版時請自行增修為「(報告前修正第二版)」或「(報告後修正第三版)」。修正版的寄件再標示「(初稿)」字樣者，亦視為不合格件。</t>
  </si>
  <si>
    <t xml:space="preserve">      各組繳交讀書報告，不論初稿、報告前修正版、報告後修正版，每一次都要寄給老師及全班每一位同學。</t>
  </si>
  <si>
    <t xml:space="preserve">      郵寄讀書報告作業之主旨文字及附加檔名未依照上項規定者，老師得予退件，並視為未交該作業。老師未退件者也視同沒交。</t>
  </si>
  <si>
    <r>
      <t xml:space="preserve">   </t>
    </r>
    <r>
      <rPr>
        <b/>
        <sz val="14"/>
        <rFont val="新細明體"/>
        <family val="1"/>
      </rPr>
      <t>報告之資料來源務必依照固定格式，</t>
    </r>
    <r>
      <rPr>
        <b/>
        <sz val="14"/>
        <color indexed="10"/>
        <rFont val="新細明體"/>
        <family val="1"/>
      </rPr>
      <t>逐頁詳細註記</t>
    </r>
    <r>
      <rPr>
        <b/>
        <sz val="14"/>
        <rFont val="新細明體"/>
        <family val="1"/>
      </rPr>
      <t>。</t>
    </r>
    <r>
      <rPr>
        <b/>
        <sz val="14"/>
        <rFont val="Times New Roman"/>
        <family val="1"/>
      </rPr>
      <t xml:space="preserve"> </t>
    </r>
    <r>
      <rPr>
        <b/>
        <sz val="14"/>
        <rFont val="新細明體"/>
        <family val="1"/>
      </rPr>
      <t>不可使用『引述證券金融重要相關書籍網站等』這種打馬虎眼的文句。</t>
    </r>
  </si>
  <si>
    <r>
      <t xml:space="preserve">        分頁序號不一定ppt的每頁都有，但各章節段落最下一層標題之內容不只一頁時，須在該</t>
    </r>
    <r>
      <rPr>
        <b/>
        <sz val="14"/>
        <color indexed="10"/>
        <rFont val="新細明體"/>
        <family val="1"/>
      </rPr>
      <t>標題之後</t>
    </r>
    <r>
      <rPr>
        <b/>
        <sz val="14"/>
        <rFont val="新細明體"/>
        <family val="1"/>
      </rPr>
      <t>使用分頁序號。</t>
    </r>
  </si>
  <si>
    <r>
      <t xml:space="preserve">        段落序號出現在ppt每一頁最上方</t>
    </r>
    <r>
      <rPr>
        <b/>
        <sz val="14"/>
        <color indexed="10"/>
        <rFont val="新細明體"/>
        <family val="1"/>
      </rPr>
      <t>標題之前</t>
    </r>
    <r>
      <rPr>
        <b/>
        <sz val="14"/>
        <rFont val="新細明體"/>
        <family val="1"/>
      </rPr>
      <t>。</t>
    </r>
  </si>
  <si>
    <t xml:space="preserve">        段落序號應層級分明，規定分層級如次：壹貳參一二三(一)(二)(三)123(1)(2)(3)ABC(A)(B)(C)abc(a)(b)(c) ……</t>
  </si>
  <si>
    <t xml:space="preserve">        分頁序號是標示本頁是本標題之下共幾頁中的第幾頁。如本標題內容有3頁，則在投影片標題之後標示1/3、2/3或3/3</t>
  </si>
  <si>
    <t xml:space="preserve">        專有名詞解釋，以及任何可能會被老師、同學提問的問題與答案，註記於ppt的附錄中。</t>
  </si>
  <si>
    <t xml:space="preserve">        全組同學應依本要點，逐項逐條核實投影片報告內容，是否完全按規定。</t>
  </si>
  <si>
    <t>D95101</t>
  </si>
  <si>
    <r>
      <t>高雄市政府</t>
    </r>
    <r>
      <rPr>
        <u val="single"/>
        <sz val="12"/>
        <color indexed="12"/>
        <rFont val="Times New Roman"/>
        <family val="1"/>
      </rPr>
      <t>95</t>
    </r>
    <r>
      <rPr>
        <u val="single"/>
        <sz val="12"/>
        <color indexed="12"/>
        <rFont val="Sөũ"/>
        <family val="2"/>
      </rPr>
      <t>年度第</t>
    </r>
    <r>
      <rPr>
        <u val="single"/>
        <sz val="12"/>
        <color indexed="12"/>
        <rFont val="Times New Roman"/>
        <family val="1"/>
      </rPr>
      <t>1</t>
    </r>
  </si>
  <si>
    <t>91年度合計</t>
  </si>
  <si>
    <t>92甲1</t>
  </si>
  <si>
    <t>92.01.10</t>
  </si>
  <si>
    <t>94.01.10</t>
  </si>
  <si>
    <t>92甲2</t>
  </si>
  <si>
    <t>92.01.17</t>
  </si>
  <si>
    <r>
      <t>外</t>
    </r>
    <r>
      <rPr>
        <b/>
        <sz val="14"/>
        <rFont val="Times New Roman"/>
        <family val="1"/>
      </rPr>
      <t xml:space="preserve">    </t>
    </r>
    <r>
      <rPr>
        <b/>
        <sz val="14"/>
        <rFont val="新細明體"/>
        <family val="1"/>
      </rPr>
      <t>匯</t>
    </r>
    <r>
      <rPr>
        <b/>
        <sz val="14"/>
        <rFont val="Times New Roman"/>
        <family val="1"/>
      </rPr>
      <t xml:space="preserve">    </t>
    </r>
    <r>
      <rPr>
        <b/>
        <sz val="14"/>
        <rFont val="新細明體"/>
        <family val="1"/>
      </rPr>
      <t>市</t>
    </r>
    <r>
      <rPr>
        <b/>
        <sz val="14"/>
        <rFont val="Times New Roman"/>
        <family val="1"/>
      </rPr>
      <t xml:space="preserve">    </t>
    </r>
    <r>
      <rPr>
        <b/>
        <sz val="14"/>
        <rFont val="新細明體"/>
        <family val="1"/>
      </rPr>
      <t>場</t>
    </r>
  </si>
  <si>
    <t>NASDAQ</t>
  </si>
  <si>
    <t>(3)</t>
  </si>
  <si>
    <r>
      <t>股</t>
    </r>
    <r>
      <rPr>
        <b/>
        <sz val="12"/>
        <rFont val="Times New Roman"/>
        <family val="1"/>
      </rPr>
      <t xml:space="preserve">    </t>
    </r>
    <r>
      <rPr>
        <b/>
        <sz val="12"/>
        <rFont val="細明體"/>
        <family val="3"/>
      </rPr>
      <t>數</t>
    </r>
    <r>
      <rPr>
        <b/>
        <sz val="12"/>
        <rFont val="Times New Roman"/>
        <family val="1"/>
      </rPr>
      <t xml:space="preserve">   (</t>
    </r>
    <r>
      <rPr>
        <b/>
        <sz val="12"/>
        <rFont val="細明體"/>
        <family val="3"/>
      </rPr>
      <t>股</t>
    </r>
    <r>
      <rPr>
        <b/>
        <sz val="12"/>
        <rFont val="Times New Roman"/>
        <family val="1"/>
      </rPr>
      <t>)</t>
    </r>
  </si>
  <si>
    <t>(4)</t>
  </si>
  <si>
    <r>
      <t>單</t>
    </r>
    <r>
      <rPr>
        <b/>
        <sz val="12"/>
        <rFont val="Times New Roman"/>
        <family val="1"/>
      </rPr>
      <t xml:space="preserve">            </t>
    </r>
    <r>
      <rPr>
        <b/>
        <sz val="12"/>
        <rFont val="細明體"/>
        <family val="3"/>
      </rPr>
      <t>價</t>
    </r>
  </si>
  <si>
    <t>(5)</t>
  </si>
  <si>
    <r>
      <t>成</t>
    </r>
    <r>
      <rPr>
        <b/>
        <sz val="12"/>
        <rFont val="Times New Roman"/>
        <family val="1"/>
      </rPr>
      <t xml:space="preserve"> </t>
    </r>
    <r>
      <rPr>
        <b/>
        <sz val="12"/>
        <rFont val="細明體"/>
        <family val="3"/>
      </rPr>
      <t>交</t>
    </r>
    <r>
      <rPr>
        <b/>
        <sz val="12"/>
        <rFont val="Times New Roman"/>
        <family val="1"/>
      </rPr>
      <t xml:space="preserve">  </t>
    </r>
    <r>
      <rPr>
        <b/>
        <sz val="12"/>
        <rFont val="細明體"/>
        <family val="3"/>
      </rPr>
      <t>金</t>
    </r>
    <r>
      <rPr>
        <b/>
        <sz val="12"/>
        <rFont val="Times New Roman"/>
        <family val="1"/>
      </rPr>
      <t xml:space="preserve"> </t>
    </r>
    <r>
      <rPr>
        <b/>
        <sz val="12"/>
        <rFont val="細明體"/>
        <family val="3"/>
      </rPr>
      <t>額</t>
    </r>
  </si>
  <si>
    <t>(6)</t>
  </si>
  <si>
    <t>82.02.19</t>
  </si>
  <si>
    <t>89.02.19</t>
  </si>
  <si>
    <r>
      <t>91</t>
    </r>
    <r>
      <rPr>
        <u val="single"/>
        <sz val="12"/>
        <color indexed="12"/>
        <rFont val="Sөũ"/>
        <family val="2"/>
      </rPr>
      <t>高雄市建設公債一</t>
    </r>
  </si>
  <si>
    <t>D93101</t>
  </si>
  <si>
    <r>
      <t>高雄市政府</t>
    </r>
    <r>
      <rPr>
        <u val="single"/>
        <sz val="12"/>
        <color indexed="12"/>
        <rFont val="Times New Roman"/>
        <family val="1"/>
      </rPr>
      <t>93</t>
    </r>
    <r>
      <rPr>
        <u val="single"/>
        <sz val="12"/>
        <color indexed="12"/>
        <rFont val="Sөũ"/>
        <family val="2"/>
      </rPr>
      <t>年度第一</t>
    </r>
  </si>
  <si>
    <t>D93102</t>
  </si>
  <si>
    <r>
      <t>高雄市政府</t>
    </r>
    <r>
      <rPr>
        <u val="single"/>
        <sz val="12"/>
        <color indexed="12"/>
        <rFont val="Times New Roman"/>
        <family val="1"/>
      </rPr>
      <t>93</t>
    </r>
    <r>
      <rPr>
        <u val="single"/>
        <sz val="12"/>
        <color indexed="12"/>
        <rFont val="Sөũ"/>
        <family val="2"/>
      </rPr>
      <t>年度第二</t>
    </r>
  </si>
  <si>
    <t>D93103</t>
  </si>
  <si>
    <r>
      <t>高雄市政府</t>
    </r>
    <r>
      <rPr>
        <u val="single"/>
        <sz val="12"/>
        <color indexed="12"/>
        <rFont val="Times New Roman"/>
        <family val="1"/>
      </rPr>
      <t>93</t>
    </r>
    <r>
      <rPr>
        <u val="single"/>
        <sz val="12"/>
        <color indexed="12"/>
        <rFont val="Sөũ"/>
        <family val="2"/>
      </rPr>
      <t>年度第三</t>
    </r>
  </si>
  <si>
    <t>D94101</t>
  </si>
  <si>
    <r>
      <t>高雄市政府</t>
    </r>
    <r>
      <rPr>
        <u val="single"/>
        <sz val="12"/>
        <color indexed="12"/>
        <rFont val="Times New Roman"/>
        <family val="1"/>
      </rPr>
      <t>94</t>
    </r>
    <r>
      <rPr>
        <u val="single"/>
        <sz val="12"/>
        <color indexed="12"/>
        <rFont val="Sөũ"/>
        <family val="2"/>
      </rPr>
      <t>年度第一</t>
    </r>
  </si>
  <si>
    <t>D94102</t>
  </si>
  <si>
    <r>
      <t>4262</t>
    </r>
    <r>
      <rPr>
        <b/>
        <sz val="10"/>
        <color indexed="10"/>
        <rFont val="細明體"/>
        <family val="3"/>
      </rPr>
      <t>億元</t>
    </r>
  </si>
  <si>
    <r>
      <t>2350</t>
    </r>
    <r>
      <rPr>
        <b/>
        <sz val="10"/>
        <color indexed="10"/>
        <rFont val="細明體"/>
        <family val="3"/>
      </rPr>
      <t>億元</t>
    </r>
  </si>
  <si>
    <r>
      <t>1430</t>
    </r>
    <r>
      <rPr>
        <b/>
        <sz val="10"/>
        <color indexed="10"/>
        <rFont val="細明體"/>
        <family val="3"/>
      </rPr>
      <t>億元</t>
    </r>
  </si>
  <si>
    <r>
      <t>1200</t>
    </r>
    <r>
      <rPr>
        <b/>
        <sz val="10"/>
        <color indexed="10"/>
        <rFont val="細明體"/>
        <family val="3"/>
      </rPr>
      <t>億元</t>
    </r>
  </si>
  <si>
    <r>
      <t>4547.5</t>
    </r>
    <r>
      <rPr>
        <b/>
        <sz val="10"/>
        <color indexed="10"/>
        <rFont val="細明體"/>
        <family val="3"/>
      </rPr>
      <t>億元</t>
    </r>
  </si>
  <si>
    <r>
      <t>1300</t>
    </r>
    <r>
      <rPr>
        <b/>
        <sz val="10"/>
        <color indexed="10"/>
        <rFont val="細明體"/>
        <family val="3"/>
      </rPr>
      <t>億元</t>
    </r>
  </si>
  <si>
    <r>
      <t>4650</t>
    </r>
    <r>
      <rPr>
        <b/>
        <sz val="10"/>
        <color indexed="10"/>
        <rFont val="細明體"/>
        <family val="3"/>
      </rPr>
      <t>億元</t>
    </r>
  </si>
  <si>
    <t>0050</t>
  </si>
  <si>
    <r>
      <t>計</t>
    </r>
    <r>
      <rPr>
        <b/>
        <sz val="12"/>
        <rFont val="Times New Roman"/>
        <family val="1"/>
      </rPr>
      <t xml:space="preserve"> </t>
    </r>
    <r>
      <rPr>
        <b/>
        <sz val="12"/>
        <rFont val="細明體"/>
        <family val="3"/>
      </rPr>
      <t>息</t>
    </r>
    <r>
      <rPr>
        <b/>
        <sz val="12"/>
        <rFont val="Times New Roman"/>
        <family val="1"/>
      </rPr>
      <t xml:space="preserve"> </t>
    </r>
    <r>
      <rPr>
        <b/>
        <sz val="12"/>
        <rFont val="細明體"/>
        <family val="3"/>
      </rPr>
      <t>天</t>
    </r>
    <r>
      <rPr>
        <b/>
        <sz val="12"/>
        <rFont val="Times New Roman"/>
        <family val="1"/>
      </rPr>
      <t xml:space="preserve"> </t>
    </r>
    <r>
      <rPr>
        <b/>
        <sz val="12"/>
        <rFont val="細明體"/>
        <family val="3"/>
      </rPr>
      <t>數</t>
    </r>
  </si>
  <si>
    <t>(10)</t>
  </si>
  <si>
    <t>融</t>
  </si>
  <si>
    <t>(11)</t>
  </si>
  <si>
    <t>習題：債券價格暨保證金交易投資報酬率計算練習</t>
  </si>
  <si>
    <r>
      <t>問</t>
    </r>
    <r>
      <rPr>
        <b/>
        <sz val="12"/>
        <rFont val="Times New Roman"/>
        <family val="1"/>
      </rPr>
      <t>(1)</t>
    </r>
  </si>
  <si>
    <t xml:space="preserve">   (3)   </t>
  </si>
  <si>
    <t xml:space="preserve">   (4)</t>
  </si>
  <si>
    <t xml:space="preserve">   (5)</t>
  </si>
  <si>
    <t xml:space="preserve">   (6)</t>
  </si>
  <si>
    <t>先到為君，從到為臣。</t>
  </si>
  <si>
    <t>養兵千日，用在一朝。</t>
  </si>
  <si>
    <t>97.11.28</t>
  </si>
  <si>
    <r>
      <t xml:space="preserve">  </t>
    </r>
    <r>
      <rPr>
        <b/>
        <sz val="14"/>
        <rFont val="新細明體"/>
        <family val="1"/>
      </rPr>
      <t>學期中與老師互動良好，其表現對教學有實質幫助者，除得簽請學校敘獎外，酌加學科總成績</t>
    </r>
    <r>
      <rPr>
        <b/>
        <sz val="14"/>
        <rFont val="Times New Roman"/>
        <family val="1"/>
      </rPr>
      <t xml:space="preserve"> 1</t>
    </r>
    <r>
      <rPr>
        <b/>
        <sz val="14"/>
        <rFont val="新細明體"/>
        <family val="1"/>
      </rPr>
      <t>至</t>
    </r>
    <r>
      <rPr>
        <b/>
        <sz val="14"/>
        <rFont val="Times New Roman"/>
        <family val="1"/>
      </rPr>
      <t>5</t>
    </r>
    <r>
      <rPr>
        <b/>
        <sz val="14"/>
        <rFont val="新細明體"/>
        <family val="1"/>
      </rPr>
      <t>分，。</t>
    </r>
  </si>
  <si>
    <t>A89109</t>
  </si>
  <si>
    <r>
      <t>89</t>
    </r>
    <r>
      <rPr>
        <u val="single"/>
        <sz val="12"/>
        <color indexed="12"/>
        <rFont val="Sөũ"/>
        <family val="2"/>
      </rPr>
      <t>中央建債甲九</t>
    </r>
  </si>
  <si>
    <t>104/03/14</t>
  </si>
  <si>
    <t>A89110</t>
  </si>
  <si>
    <r>
      <t>89</t>
    </r>
    <r>
      <rPr>
        <u val="single"/>
        <sz val="12"/>
        <color indexed="12"/>
        <rFont val="Sөũ"/>
        <family val="2"/>
      </rPr>
      <t>中央建債甲十</t>
    </r>
  </si>
  <si>
    <t>A89111</t>
  </si>
  <si>
    <r>
      <t>89</t>
    </r>
    <r>
      <rPr>
        <u val="single"/>
        <sz val="12"/>
        <color indexed="12"/>
        <rFont val="Sөũ"/>
        <family val="2"/>
      </rPr>
      <t>中央建債甲十一</t>
    </r>
  </si>
  <si>
    <t>104/08/11</t>
  </si>
  <si>
    <t>A89113</t>
  </si>
  <si>
    <r>
      <t>89</t>
    </r>
    <r>
      <rPr>
        <u val="single"/>
        <sz val="12"/>
        <color indexed="12"/>
        <rFont val="Sөũ"/>
        <family val="2"/>
      </rPr>
      <t>中央建債甲十三</t>
    </r>
  </si>
  <si>
    <t>109/11/14</t>
  </si>
  <si>
    <t>A89114</t>
  </si>
  <si>
    <r>
      <t>89</t>
    </r>
    <r>
      <rPr>
        <u val="single"/>
        <sz val="12"/>
        <color indexed="12"/>
        <rFont val="Sөũ"/>
        <family val="2"/>
      </rPr>
      <t>中央建債甲十四</t>
    </r>
  </si>
  <si>
    <t>A89201</t>
  </si>
  <si>
    <r>
      <t>89</t>
    </r>
    <r>
      <rPr>
        <u val="single"/>
        <sz val="12"/>
        <color indexed="12"/>
        <rFont val="Sөũ"/>
        <family val="2"/>
      </rPr>
      <t>中央建債乙一</t>
    </r>
  </si>
  <si>
    <t>109/04/21</t>
  </si>
  <si>
    <t>A90101</t>
  </si>
  <si>
    <r>
      <t>90</t>
    </r>
    <r>
      <rPr>
        <u val="single"/>
        <sz val="12"/>
        <color indexed="12"/>
        <rFont val="Sөũ"/>
        <family val="2"/>
      </rPr>
      <t>中央建債甲一</t>
    </r>
  </si>
  <si>
    <t>91.11.19</t>
  </si>
  <si>
    <t>93.11.19</t>
  </si>
  <si>
    <t>91甲11</t>
  </si>
  <si>
    <t>91.12.17</t>
  </si>
  <si>
    <t>101.12.17</t>
  </si>
  <si>
    <r>
      <t>成</t>
    </r>
    <r>
      <rPr>
        <sz val="12"/>
        <rFont val="新細明體"/>
        <family val="1"/>
      </rPr>
      <t xml:space="preserve">    </t>
    </r>
    <r>
      <rPr>
        <sz val="12"/>
        <rFont val="細明體"/>
        <family val="3"/>
      </rPr>
      <t>交</t>
    </r>
    <r>
      <rPr>
        <sz val="12"/>
        <rFont val="新細明體"/>
        <family val="1"/>
      </rPr>
      <t xml:space="preserve">    </t>
    </r>
    <r>
      <rPr>
        <sz val="12"/>
        <rFont val="細明體"/>
        <family val="3"/>
      </rPr>
      <t>日</t>
    </r>
  </si>
  <si>
    <r>
      <t>證</t>
    </r>
    <r>
      <rPr>
        <sz val="12"/>
        <rFont val="新細明體"/>
        <family val="1"/>
      </rPr>
      <t xml:space="preserve">    </t>
    </r>
    <r>
      <rPr>
        <sz val="12"/>
        <rFont val="細明體"/>
        <family val="3"/>
      </rPr>
      <t>券</t>
    </r>
    <r>
      <rPr>
        <sz val="12"/>
        <rFont val="新細明體"/>
        <family val="1"/>
      </rPr>
      <t xml:space="preserve">    </t>
    </r>
    <r>
      <rPr>
        <sz val="12"/>
        <rFont val="細明體"/>
        <family val="3"/>
      </rPr>
      <t>名</t>
    </r>
  </si>
  <si>
    <t>A92104R</t>
  </si>
  <si>
    <t>A92106</t>
  </si>
  <si>
    <t>A92107</t>
  </si>
  <si>
    <t>102/09/19</t>
  </si>
  <si>
    <t>A92108</t>
  </si>
  <si>
    <t>相見易得好，久住難為人。</t>
  </si>
  <si>
    <t>60.</t>
  </si>
  <si>
    <t>平生莫作皺眉事，世上應無切齒人。</t>
  </si>
  <si>
    <t>21.</t>
  </si>
  <si>
    <t>馬行無力皆因瘦，人不風流只為貧。</t>
  </si>
  <si>
    <t>61.</t>
  </si>
  <si>
    <t>士者國之寶，儒為席上珍。</t>
  </si>
  <si>
    <t>22.</t>
  </si>
  <si>
    <t>饒人不是痴漢，痴漢便不饒人。</t>
  </si>
  <si>
    <t>62.</t>
  </si>
  <si>
    <t>若要斷酒法，醒眼看醉人。</t>
  </si>
  <si>
    <t>23.</t>
  </si>
  <si>
    <t>是親不是親，非親卻是親。</t>
  </si>
  <si>
    <t>63.</t>
  </si>
  <si>
    <t>24.</t>
  </si>
  <si>
    <t>美不美，鄉中水；親不親，故鄉人。</t>
  </si>
  <si>
    <t>64.</t>
  </si>
  <si>
    <t>渴時一滴如甘露，醉後添杯不如無。</t>
  </si>
  <si>
    <r>
      <t xml:space="preserve">  讀書報告(或本班其他作業)如抄襲前屆學生作業，視情節輕重，評分成績最低以零分計，最高以對折計算。</t>
    </r>
    <r>
      <rPr>
        <b/>
        <sz val="14"/>
        <rFont val="新細明體"/>
        <family val="1"/>
      </rPr>
      <t>總之不會及格。</t>
    </r>
  </si>
  <si>
    <t>抄襲</t>
  </si>
  <si>
    <t>第二題：統一企業在96年5月28日以60%融資買入1000張台灣50指數，單位價格為59.40持有至96年6月21日時以66.10賣出，</t>
  </si>
  <si>
    <t xml:space="preserve">    融資利率6%，手續費為千分之1.425 證交稅為千分之一 試問:</t>
  </si>
  <si>
    <t>第一題：統一企業在96年5月28日買入1000張台灣50指數，單位價格為59.40持 有至96年6月21日時以66.10賣出，手續費</t>
  </si>
  <si>
    <t>為千分之1.425 證交稅為千分之一 試問:1. 投資淨損益為多少元?2. 期間報酬率為多少?3. 年化報酬率為多少?</t>
  </si>
  <si>
    <t xml:space="preserve">    1 投資淨損益為多少元? 2. 期間報酬率為多少? 3 .年化報酬率為多少?</t>
  </si>
  <si>
    <t>第三題：統一企業在96年5月28日以融券賣出1000張台灣50指數，單位價格為59.40至96年6月21日時以66.10融券回補，</t>
  </si>
  <si>
    <t xml:space="preserve">    融券利率2%，手續費為千分之1.425 證交稅為千分之一 試問:</t>
  </si>
  <si>
    <r>
      <t>交</t>
    </r>
    <r>
      <rPr>
        <sz val="12"/>
        <rFont val="新細明體"/>
        <family val="1"/>
      </rPr>
      <t xml:space="preserve"> </t>
    </r>
    <r>
      <rPr>
        <sz val="12"/>
        <rFont val="細明體"/>
        <family val="3"/>
      </rPr>
      <t>易</t>
    </r>
    <r>
      <rPr>
        <sz val="12"/>
        <rFont val="新細明體"/>
        <family val="1"/>
      </rPr>
      <t xml:space="preserve"> </t>
    </r>
    <r>
      <rPr>
        <sz val="12"/>
        <rFont val="細明體"/>
        <family val="3"/>
      </rPr>
      <t>別</t>
    </r>
  </si>
  <si>
    <t>各組以附加檔案方式繳交讀書報告資料ppt檔給老師的同時，也請寄發全班每一位同學。寄發老師請寄到：</t>
  </si>
  <si>
    <t xml:space="preserve"> </t>
  </si>
  <si>
    <t>Case   I</t>
  </si>
  <si>
    <t>Case   II</t>
  </si>
  <si>
    <t>Case   III</t>
  </si>
  <si>
    <t xml:space="preserve"> Case   IV</t>
  </si>
  <si>
    <t>普通買進</t>
  </si>
  <si>
    <t>普通賣出</t>
  </si>
  <si>
    <t>融資買進</t>
  </si>
  <si>
    <t>融資賣出</t>
  </si>
  <si>
    <t>融券賣出</t>
  </si>
  <si>
    <t>融券買回</t>
  </si>
  <si>
    <t>ˇ</t>
  </si>
  <si>
    <t>當沖買進</t>
  </si>
  <si>
    <t>當沖賣出</t>
  </si>
  <si>
    <t>(1)</t>
  </si>
  <si>
    <r>
      <t>成</t>
    </r>
    <r>
      <rPr>
        <b/>
        <sz val="12"/>
        <rFont val="Times New Roman"/>
        <family val="1"/>
      </rPr>
      <t xml:space="preserve">    </t>
    </r>
    <r>
      <rPr>
        <b/>
        <sz val="12"/>
        <rFont val="細明體"/>
        <family val="3"/>
      </rPr>
      <t>交</t>
    </r>
    <r>
      <rPr>
        <b/>
        <sz val="12"/>
        <rFont val="Times New Roman"/>
        <family val="1"/>
      </rPr>
      <t xml:space="preserve">    </t>
    </r>
    <r>
      <rPr>
        <b/>
        <sz val="12"/>
        <rFont val="細明體"/>
        <family val="3"/>
      </rPr>
      <t>日</t>
    </r>
  </si>
  <si>
    <t>(2)</t>
  </si>
  <si>
    <t>(12)</t>
  </si>
  <si>
    <t xml:space="preserve"> </t>
  </si>
  <si>
    <t>89.08.11</t>
  </si>
  <si>
    <t>104.08.11</t>
  </si>
  <si>
    <t>89甲12</t>
  </si>
  <si>
    <t>89.09.13</t>
  </si>
  <si>
    <t>94.09.13</t>
  </si>
  <si>
    <t>89甲13</t>
  </si>
  <si>
    <t>89.11.14</t>
  </si>
  <si>
    <t>109.11.14</t>
  </si>
  <si>
    <t>89甲14</t>
  </si>
  <si>
    <t>89.12.15</t>
  </si>
  <si>
    <t>99.12.15</t>
  </si>
  <si>
    <t>89年度合計</t>
  </si>
  <si>
    <t>90甲1</t>
  </si>
  <si>
    <t>90.01.09</t>
  </si>
  <si>
    <t>100.01.09</t>
  </si>
  <si>
    <t>90甲2</t>
  </si>
  <si>
    <t>90.02.13</t>
  </si>
  <si>
    <t>110.02.13</t>
  </si>
  <si>
    <t>90甲3</t>
  </si>
  <si>
    <t>90.03.06</t>
  </si>
  <si>
    <t>105.03.06</t>
  </si>
  <si>
    <t>資料來源：李詩婷〈從聯合投信事件看國內債券型基金的轉型與蛻變〉，《證券暨期貨月刊》，第22 卷第11 期，2004.11.16.</t>
  </si>
  <si>
    <t>資料來源：胡勝益、陳文信〈處理結構債的教訓與啟示〉，《經濟日報》，2006.06.01.http://www.wretch.cc/blog/oolong1001&amp;article_id=2622892</t>
  </si>
  <si>
    <t>資料來源：孫亦君《結構債評價之分析―以反浮動及區間計息公司債為例》東吳大學碩士論文，2007.08.</t>
  </si>
  <si>
    <t>資料來源：韋政通《中國哲學辭典》</t>
  </si>
  <si>
    <t>資料來源：陳輝吉《2003 年全球財經重案》，臺灣法律網&gt;投資理財，http://www.lawtw.com/article.php?template=article_content&amp;area=free_browse&amp;parent_path=,1,448,&amp;job_id=52722&amp;article_category_id=1133&amp;article_id=24635</t>
  </si>
  <si>
    <t>資料來源：葉保強《企業倫理》（臺北：五南圖書公司，2006）</t>
  </si>
  <si>
    <t>資料來源：鄔昆如《倫理學》（臺北：五南圖書公司，1993）</t>
  </si>
  <si>
    <t>資料來源：楊誌柔《美國基金公司相關弊案探討》，《證券暨期貨季刊》，第22 卷第1 期，2004.01.16.</t>
  </si>
  <si>
    <t>資料來源：謝棟樑《國際禮儀》，外交部禮賓司駐外人員講習會教材</t>
  </si>
  <si>
    <t>資料來源：龐文翰《恩隆，備受輕忽的商業倫理》，2007.07.15.，http://wf.fhl.net/article/article34.html</t>
  </si>
  <si>
    <t>例 17 .</t>
  </si>
  <si>
    <t>資料來源：劉宗聖、歐宏杰《結構型商品 實務與應用》(台北：證基會，2004/10月 初版)，頁101-106</t>
  </si>
  <si>
    <t>資料來源：傳瑋瓊《保本型投資入門學習地圖》(台北：台北早安財經文化有限公司，2003年二版) pp.95-97</t>
  </si>
  <si>
    <t xml:space="preserve">資料來源：新竹國際商銀網站 http://www.hibank.com.tw/invest/Structured%20Notes.asp </t>
  </si>
  <si>
    <t>例 18 .</t>
  </si>
  <si>
    <t>例 19 .</t>
  </si>
  <si>
    <t>資料來源：台灣證券交易所宣導手冊http://www.equity.com.tw/other/tsec_info.htm</t>
  </si>
  <si>
    <t>參考資料：台灣證券交易所交易部http://www.tse.com.tw/docs1/data01/trading/public_html/</t>
  </si>
  <si>
    <t>例 20 .</t>
  </si>
  <si>
    <t xml:space="preserve">                        答：</t>
  </si>
  <si>
    <t xml:space="preserve">                  第2題：請問…………………？</t>
  </si>
  <si>
    <t>86.01.21</t>
  </si>
  <si>
    <t>101.01.21</t>
  </si>
  <si>
    <t>交乙3</t>
  </si>
  <si>
    <t>86.03.11</t>
  </si>
  <si>
    <t>以進修部金融市場班為準，其他專業科目班應準此修正。</t>
  </si>
  <si>
    <t>華爾街 (購併、內線交易、怎樣成為超業)(證券市場、基金管理、金融市場、金融行銷管理、金融專業倫理)</t>
  </si>
  <si>
    <t>當幸福來敲門(怎樣成為超業)( 金融行銷管理、金融專業倫理、大四生)</t>
  </si>
  <si>
    <t>搶錢大作戰 (未上市股票行銷)(詐騙集團)( 證券市場、基金管理、金融市場、金融行銷管理、金融專業倫理 )</t>
  </si>
  <si>
    <t>A錢大玩家 (霸菱風暴)(證券市場、基金管理、金融市場、金融專業倫理)</t>
  </si>
  <si>
    <t>安隆風暴  (假帳)( 證券市場、基金管理、金融市場、金融專業倫理 )</t>
  </si>
  <si>
    <t>金融小子 ( 銀行、購併 )(證券市場、基金管理、金融市場)</t>
  </si>
  <si>
    <t>激流中國 ( 經濟學、證券市場、基金管理、金融市場 )</t>
  </si>
  <si>
    <t>(7)</t>
  </si>
  <si>
    <t>─</t>
  </si>
  <si>
    <t>(8)</t>
  </si>
  <si>
    <r>
      <t>交割</t>
    </r>
    <r>
      <rPr>
        <b/>
        <sz val="12"/>
        <rFont val="Times New Roman"/>
        <family val="1"/>
      </rPr>
      <t>(</t>
    </r>
    <r>
      <rPr>
        <b/>
        <sz val="12"/>
        <rFont val="細明體"/>
        <family val="3"/>
      </rPr>
      <t>起息</t>
    </r>
    <r>
      <rPr>
        <b/>
        <sz val="12"/>
        <rFont val="Times New Roman"/>
        <family val="1"/>
      </rPr>
      <t>)</t>
    </r>
    <r>
      <rPr>
        <b/>
        <sz val="12"/>
        <rFont val="細明體"/>
        <family val="3"/>
      </rPr>
      <t>日</t>
    </r>
  </si>
  <si>
    <t>(9)</t>
  </si>
  <si>
    <t>小老師、輪值上台報告的組長，應於上課前一日晚上打電話給老師( 0918-138-105或04-2472-3747 )，報告次日上課進度。</t>
  </si>
  <si>
    <t>班長、小老師、組長應隨時協助宣導老師交代事項。必要時應上班網或發動聯絡網通告全班或全組。</t>
  </si>
  <si>
    <t>100/01/09</t>
  </si>
  <si>
    <t>A90102</t>
  </si>
  <si>
    <r>
      <t>90</t>
    </r>
    <r>
      <rPr>
        <u val="single"/>
        <sz val="12"/>
        <color indexed="12"/>
        <rFont val="Sөũ"/>
        <family val="2"/>
      </rPr>
      <t>中央建設公債甲二</t>
    </r>
  </si>
  <si>
    <t>110/02/13</t>
  </si>
  <si>
    <t>A90103</t>
  </si>
  <si>
    <r>
      <t>90</t>
    </r>
    <r>
      <rPr>
        <u val="single"/>
        <sz val="12"/>
        <color indexed="12"/>
        <rFont val="Sөũ"/>
        <family val="2"/>
      </rPr>
      <t>中央建設公債甲三</t>
    </r>
  </si>
  <si>
    <t>105/03/06</t>
  </si>
  <si>
    <t>A90104</t>
  </si>
  <si>
    <r>
      <t>90</t>
    </r>
    <r>
      <rPr>
        <u val="single"/>
        <sz val="12"/>
        <color indexed="12"/>
        <rFont val="Sөũ"/>
        <family val="2"/>
      </rPr>
      <t>中央建設公債甲四</t>
    </r>
  </si>
  <si>
    <t>110/05/08</t>
  </si>
  <si>
    <t>A90105</t>
  </si>
  <si>
    <r>
      <t>90</t>
    </r>
    <r>
      <rPr>
        <u val="single"/>
        <sz val="12"/>
        <color indexed="12"/>
        <rFont val="Sөũ"/>
        <family val="2"/>
      </rPr>
      <t>中央建設公債甲五</t>
    </r>
  </si>
  <si>
    <t>120/07/17</t>
  </si>
  <si>
    <t>A90106</t>
  </si>
  <si>
    <r>
      <t>90</t>
    </r>
    <r>
      <rPr>
        <u val="single"/>
        <sz val="12"/>
        <color indexed="12"/>
        <rFont val="Sөũ"/>
        <family val="2"/>
      </rPr>
      <t>中央建設公債</t>
    </r>
  </si>
  <si>
    <t>105/08/07</t>
  </si>
  <si>
    <t>A90107</t>
  </si>
  <si>
    <t>九十年度甲類第七期中</t>
  </si>
  <si>
    <t>105/10/19</t>
  </si>
  <si>
    <t>A90108</t>
  </si>
  <si>
    <t>九十年度甲類第八期中</t>
  </si>
  <si>
    <t>110/11/13</t>
  </si>
  <si>
    <t>A90201</t>
  </si>
  <si>
    <r>
      <t>90</t>
    </r>
    <r>
      <rPr>
        <u val="single"/>
        <sz val="12"/>
        <color indexed="12"/>
        <rFont val="Sөũ"/>
        <family val="2"/>
      </rPr>
      <t>中央建設公債乙一</t>
    </r>
  </si>
  <si>
    <t>110/09/11</t>
  </si>
  <si>
    <t>A91103</t>
  </si>
  <si>
    <t>本交易債券百元報價：</t>
  </si>
  <si>
    <t>Md=(1+y)*Mdm&gt;0</t>
  </si>
  <si>
    <r>
      <t>註：通常每口保證金交易收取存續期間的</t>
    </r>
    <r>
      <rPr>
        <b/>
        <sz val="12"/>
        <rFont val="Times New Roman"/>
        <family val="1"/>
      </rPr>
      <t>25</t>
    </r>
    <r>
      <rPr>
        <b/>
        <sz val="12"/>
        <rFont val="細明體"/>
        <family val="3"/>
      </rPr>
      <t>倍無限進位之萬元大整數，例如做一口</t>
    </r>
  </si>
  <si>
    <r>
      <t xml:space="preserve">          (5). </t>
    </r>
    <r>
      <rPr>
        <b/>
        <sz val="14"/>
        <color indexed="12"/>
        <rFont val="新細明體"/>
        <family val="1"/>
      </rPr>
      <t>非關政策的個別股匯市升貶漲跌消息，絕對不能抄寫。例如歐元升值、人民幣貶值多少。</t>
    </r>
  </si>
  <si>
    <r>
      <t xml:space="preserve">          (2). </t>
    </r>
    <r>
      <rPr>
        <b/>
        <sz val="14"/>
        <color indexed="12"/>
        <rFont val="新細明體"/>
        <family val="1"/>
      </rPr>
      <t>非關政策的個別公司股票的好壞消息，絕對不能抄寫。例如中信金控、台塑發生了什麼事、股價漲跌幾元。</t>
    </r>
  </si>
  <si>
    <r>
      <t xml:space="preserve">  </t>
    </r>
    <r>
      <rPr>
        <b/>
        <sz val="14"/>
        <color indexed="12"/>
        <rFont val="新細明體"/>
        <family val="1"/>
      </rPr>
      <t>每日依序填寫各項資料，政策面的資訊，以央行、金管會、證期局、美國聯準會等機關或其首長</t>
    </r>
  </si>
  <si>
    <r>
      <t xml:space="preserve">  </t>
    </r>
    <r>
      <rPr>
        <b/>
        <sz val="14"/>
        <color indexed="12"/>
        <rFont val="新細明體"/>
        <family val="1"/>
      </rPr>
      <t>公佈或宣示之足以影響政策面的消息為首選，</t>
    </r>
    <r>
      <rPr>
        <b/>
        <sz val="14"/>
        <color indexed="12"/>
        <rFont val="Times New Roman"/>
        <family val="1"/>
      </rPr>
      <t xml:space="preserve"> </t>
    </r>
    <r>
      <rPr>
        <b/>
        <sz val="14"/>
        <color indexed="12"/>
        <rFont val="新細明體"/>
        <family val="1"/>
      </rPr>
      <t>並非填寫個股新聞、學者評論、各私人企業內部之消息。</t>
    </r>
  </si>
  <si>
    <r>
      <t>  </t>
    </r>
    <r>
      <rPr>
        <b/>
        <sz val="14"/>
        <rFont val="新細明體"/>
        <family val="1"/>
      </rPr>
      <t>金融日記表中的五福基金模擬投資表，請在每週一選定五檔股票，在最上緣寫上股票名稱及張數，週二起逐日紀錄其股價變化。</t>
    </r>
  </si>
  <si>
    <r>
      <t>  </t>
    </r>
    <r>
      <rPr>
        <b/>
        <sz val="14"/>
        <rFont val="新細明體"/>
        <family val="1"/>
      </rPr>
      <t>每週六自行結算本週五檔股票的投資績效。星期二所抄錄為本週一新建部位</t>
    </r>
    <r>
      <rPr>
        <b/>
        <sz val="14"/>
        <rFont val="Times New Roman"/>
        <family val="1"/>
      </rPr>
      <t>(</t>
    </r>
    <r>
      <rPr>
        <b/>
        <sz val="14"/>
        <rFont val="新細明體"/>
        <family val="1"/>
      </rPr>
      <t>或上週部位中決定保留部位</t>
    </r>
    <r>
      <rPr>
        <b/>
        <sz val="14"/>
        <rFont val="Times New Roman"/>
        <family val="1"/>
      </rPr>
      <t>)</t>
    </r>
    <r>
      <rPr>
        <b/>
        <sz val="14"/>
        <rFont val="新細明體"/>
        <family val="1"/>
      </rPr>
      <t>各檔股票之收盤價格，</t>
    </r>
  </si>
  <si>
    <t>91甲5</t>
  </si>
  <si>
    <t>91.05.28</t>
  </si>
  <si>
    <t>93.05.28</t>
  </si>
  <si>
    <t>91甲6</t>
  </si>
  <si>
    <t>91.07.30</t>
  </si>
  <si>
    <t>96.07.30</t>
  </si>
  <si>
    <t>91甲7</t>
  </si>
  <si>
    <t>91.08.16</t>
  </si>
  <si>
    <t>111.08.16</t>
  </si>
  <si>
    <t>91甲8</t>
  </si>
  <si>
    <t>91.09.10</t>
  </si>
  <si>
    <t>101.09.10</t>
  </si>
  <si>
    <t>91甲9</t>
  </si>
  <si>
    <t>91.10.11</t>
  </si>
  <si>
    <t>96.10.11</t>
  </si>
  <si>
    <t>91甲10</t>
  </si>
  <si>
    <r>
      <t xml:space="preserve"> </t>
    </r>
    <r>
      <rPr>
        <b/>
        <sz val="14"/>
        <color indexed="10"/>
        <rFont val="新細明體"/>
        <family val="1"/>
      </rPr>
      <t xml:space="preserve"> 段落序號</t>
    </r>
    <r>
      <rPr>
        <b/>
        <sz val="14"/>
        <rFont val="新細明體"/>
        <family val="1"/>
      </rPr>
      <t>與</t>
    </r>
    <r>
      <rPr>
        <b/>
        <sz val="14"/>
        <color indexed="10"/>
        <rFont val="新細明體"/>
        <family val="1"/>
      </rPr>
      <t>分頁序號</t>
    </r>
    <r>
      <rPr>
        <b/>
        <sz val="14"/>
        <rFont val="新細明體"/>
        <family val="1"/>
      </rPr>
      <t xml:space="preserve"> -- 讓閱聽報告的人，知道每一頁的座標位置，知道閱聽進度，不至於在閱聽過程中迷失。</t>
    </r>
  </si>
  <si>
    <t>貧居鬧市無人問，富在深山有遠親。</t>
  </si>
  <si>
    <t>71.</t>
  </si>
  <si>
    <t>倉廩虛兮歲月乏，子孫愚兮禮義疏。</t>
  </si>
  <si>
    <t>32.</t>
  </si>
  <si>
    <t>誰人背後無人說，那個人前不說人。</t>
  </si>
  <si>
    <t>72.</t>
  </si>
  <si>
    <t>同君一夜話，勝讀十年書。</t>
  </si>
  <si>
    <t>33.</t>
  </si>
  <si>
    <t>有錢道真語，無錢語不真。</t>
  </si>
  <si>
    <t>73.</t>
  </si>
  <si>
    <t>人不通古今，馬牛而襟裾。</t>
  </si>
  <si>
    <t>海枯終見底，人死不知心。</t>
  </si>
  <si>
    <t>求財恨不多，財多害人己。</t>
  </si>
  <si>
    <t>兩人一般心，有錢堪買金。</t>
  </si>
  <si>
    <t>一人一般心，無錢堪買針。</t>
  </si>
  <si>
    <r>
      <t>若當日為分組報告，以上工作全部改由輪值報告組於上課前分工完成。</t>
    </r>
    <r>
      <rPr>
        <b/>
        <sz val="14"/>
        <color indexed="10"/>
        <rFont val="新細明體"/>
        <family val="1"/>
      </rPr>
      <t>(請同學們注意，是「上課前」就須先備妥！)</t>
    </r>
  </si>
  <si>
    <t>非經事前向老師親自請假，上課抽點三次不在場者，本科目最高分為60分。</t>
  </si>
  <si>
    <t>A92110</t>
  </si>
  <si>
    <r>
      <t>92</t>
    </r>
    <r>
      <rPr>
        <u val="single"/>
        <sz val="12"/>
        <color indexed="12"/>
        <rFont val="Sөũ"/>
        <family val="2"/>
      </rPr>
      <t>中央建債甲十</t>
    </r>
  </si>
  <si>
    <t>102/12/05</t>
  </si>
  <si>
    <t>A93102</t>
  </si>
  <si>
    <r>
      <t>93</t>
    </r>
    <r>
      <rPr>
        <u val="single"/>
        <sz val="12"/>
        <color indexed="12"/>
        <rFont val="Sөũ"/>
        <family val="2"/>
      </rPr>
      <t>中央政府建設公債甲</t>
    </r>
  </si>
  <si>
    <t>A93103</t>
  </si>
  <si>
    <r>
      <t xml:space="preserve">融資利息              </t>
    </r>
    <r>
      <rPr>
        <b/>
        <sz val="10"/>
        <rFont val="Times New Roman"/>
        <family val="1"/>
      </rPr>
      <t>(</t>
    </r>
    <r>
      <rPr>
        <b/>
        <sz val="10"/>
        <rFont val="細明體"/>
        <family val="3"/>
      </rPr>
      <t>四捨五入</t>
    </r>
    <r>
      <rPr>
        <b/>
        <sz val="10"/>
        <rFont val="Times New Roman"/>
        <family val="1"/>
      </rPr>
      <t>)</t>
    </r>
  </si>
  <si>
    <t>(13)</t>
  </si>
  <si>
    <r>
      <t>融券手續費</t>
    </r>
    <r>
      <rPr>
        <b/>
        <sz val="8"/>
        <rFont val="細明體"/>
        <family val="3"/>
      </rPr>
      <t xml:space="preserve">            </t>
    </r>
    <r>
      <rPr>
        <b/>
        <sz val="8"/>
        <rFont val="Times New Roman"/>
        <family val="1"/>
      </rPr>
      <t>(</t>
    </r>
    <r>
      <rPr>
        <b/>
        <sz val="8"/>
        <rFont val="細明體"/>
        <family val="3"/>
      </rPr>
      <t>小數以下全捨</t>
    </r>
    <r>
      <rPr>
        <b/>
        <sz val="8"/>
        <rFont val="Times New Roman"/>
        <family val="1"/>
      </rPr>
      <t>)</t>
    </r>
  </si>
  <si>
    <t>(14)</t>
  </si>
  <si>
    <t>(15)</t>
  </si>
  <si>
    <t>(16)</t>
  </si>
  <si>
    <t>整戶擔保維持率</t>
  </si>
  <si>
    <t>可融資金額</t>
  </si>
  <si>
    <t>應有總擔保金額</t>
  </si>
  <si>
    <t>融資融券追繳金額</t>
  </si>
  <si>
    <t>追繳後的維持率</t>
  </si>
  <si>
    <t>追繳後整戶維持率</t>
  </si>
  <si>
    <t>(17)</t>
  </si>
  <si>
    <t>整戶擔保維持率</t>
  </si>
  <si>
    <t>(18)</t>
  </si>
  <si>
    <t>融資維持率</t>
  </si>
  <si>
    <t>(19)</t>
  </si>
  <si>
    <t>融券維持率</t>
  </si>
  <si>
    <t>(20)</t>
  </si>
  <si>
    <t>融資追繳金額</t>
  </si>
  <si>
    <t>(21)</t>
  </si>
  <si>
    <t>融券追繳金額</t>
  </si>
  <si>
    <t>(22)</t>
  </si>
  <si>
    <t>(23)</t>
  </si>
  <si>
    <t>(24)</t>
  </si>
  <si>
    <t>投資毛損益</t>
  </si>
  <si>
    <t>96甲7</t>
  </si>
  <si>
    <t>96.11.16</t>
  </si>
  <si>
    <t>116.11.16</t>
  </si>
  <si>
    <t>※96甲6</t>
  </si>
  <si>
    <t>96.12.18</t>
  </si>
  <si>
    <r>
      <t>3931.51</t>
    </r>
    <r>
      <rPr>
        <b/>
        <sz val="10"/>
        <color indexed="10"/>
        <rFont val="細明體"/>
        <family val="3"/>
      </rPr>
      <t>億元</t>
    </r>
  </si>
  <si>
    <r>
      <t>4370</t>
    </r>
    <r>
      <rPr>
        <b/>
        <sz val="10"/>
        <color indexed="10"/>
        <rFont val="細明體"/>
        <family val="3"/>
      </rPr>
      <t>億元</t>
    </r>
  </si>
  <si>
    <t>97甲1</t>
  </si>
  <si>
    <t>97.01.16</t>
  </si>
  <si>
    <t>102.01.16</t>
  </si>
  <si>
    <t>97甲2</t>
  </si>
  <si>
    <t>97.02.14</t>
  </si>
  <si>
    <t>117.02.14</t>
  </si>
  <si>
    <t>97年度合計</t>
  </si>
  <si>
    <t xml:space="preserve">  讀書報告附錄部分應包括各該章輔讀小組提問之問答內容。</t>
  </si>
  <si>
    <r>
      <t>14</t>
    </r>
    <r>
      <rPr>
        <sz val="14"/>
        <rFont val="細明體"/>
        <family val="3"/>
      </rPr>
      <t>、</t>
    </r>
  </si>
  <si>
    <t xml:space="preserve">  簡報內容如涉及計算，應附加各種題型之計算例，詳列計算步驟及正確解答。</t>
  </si>
  <si>
    <r>
      <t xml:space="preserve">  </t>
    </r>
    <r>
      <rPr>
        <b/>
        <sz val="14"/>
        <rFont val="新細明體"/>
        <family val="1"/>
      </rPr>
      <t>報告內遇有舉例時，案主當事人避免使用小王、小陳等渾號，應以某電子公司、某企業、某基金公司、某董事長</t>
    </r>
  </si>
  <si>
    <t xml:space="preserve">        等名稱或稱謂來舉例，以示本簡報之嚴肅性及宏觀格局。我們財金人要有開闊的大氣。</t>
  </si>
  <si>
    <r>
      <t>16</t>
    </r>
    <r>
      <rPr>
        <sz val="14"/>
        <rFont val="細明體"/>
        <family val="3"/>
      </rPr>
      <t>、</t>
    </r>
  </si>
  <si>
    <t xml:space="preserve">        如果沒有具體內容，通篇簡報只剩骨架，枝葉全無；以致名為簡報，內容卻簡化到不知所云。</t>
  </si>
  <si>
    <t xml:space="preserve">        若同學上台報告時左支右絀，一問三不知，都是因為書沒讀熟。若因此導致其成績為不及格時，請自行負責。</t>
  </si>
  <si>
    <r>
      <t>17</t>
    </r>
    <r>
      <rPr>
        <sz val="14"/>
        <rFont val="細明體"/>
        <family val="3"/>
      </rPr>
      <t>、</t>
    </r>
  </si>
  <si>
    <t xml:space="preserve">  各組完成讀書報告 ppt 檔傳送之前，得斟酌是否有需要，先與老師個別約時間討論。是否邀請老師討論，請各組自行決定。</t>
  </si>
  <si>
    <t xml:space="preserve">        ppt檔案內容，跟老師討論每次以半小時為原則。但如全組半數以上成員不能參加時，</t>
  </si>
  <si>
    <t xml:space="preserve">        但若老師時間不便，亦得重新協調時間或委婉拒絕。此種討論並非必須，亦不會因未與老師討論而扣分。</t>
  </si>
  <si>
    <t xml:space="preserve">        部分專業課程，老師會在開學時規定，必須跟老師討論之後，才准上台報告。</t>
  </si>
  <si>
    <r>
      <t>共有</t>
    </r>
    <r>
      <rPr>
        <b/>
        <sz val="10"/>
        <color indexed="10"/>
        <rFont val="新細明體"/>
        <family val="1"/>
      </rPr>
      <t>46</t>
    </r>
    <r>
      <rPr>
        <b/>
        <sz val="10"/>
        <rFont val="新細明體"/>
        <family val="1"/>
      </rPr>
      <t>位學生</t>
    </r>
  </si>
  <si>
    <r>
      <t xml:space="preserve">江政衛 </t>
    </r>
    <r>
      <rPr>
        <b/>
        <sz val="16"/>
        <rFont val="新細明體"/>
        <family val="1"/>
      </rPr>
      <t>　</t>
    </r>
  </si>
  <si>
    <r>
      <t xml:space="preserve">林谷霖 </t>
    </r>
    <r>
      <rPr>
        <b/>
        <sz val="16"/>
        <rFont val="新細明體"/>
        <family val="1"/>
      </rPr>
      <t>　</t>
    </r>
  </si>
  <si>
    <r>
      <t xml:space="preserve">曾韋豪 </t>
    </r>
    <r>
      <rPr>
        <b/>
        <sz val="16"/>
        <rFont val="新細明體"/>
        <family val="1"/>
      </rPr>
      <t>　</t>
    </r>
  </si>
  <si>
    <r>
      <t xml:space="preserve">黃善君 </t>
    </r>
    <r>
      <rPr>
        <b/>
        <sz val="16"/>
        <rFont val="新細明體"/>
        <family val="1"/>
      </rPr>
      <t>　</t>
    </r>
  </si>
  <si>
    <r>
      <t xml:space="preserve">鍾榮輝 </t>
    </r>
    <r>
      <rPr>
        <b/>
        <sz val="16"/>
        <rFont val="新細明體"/>
        <family val="1"/>
      </rPr>
      <t>　</t>
    </r>
  </si>
  <si>
    <r>
      <t xml:space="preserve">張峰益 </t>
    </r>
    <r>
      <rPr>
        <b/>
        <sz val="16"/>
        <rFont val="新細明體"/>
        <family val="1"/>
      </rPr>
      <t>　</t>
    </r>
  </si>
  <si>
    <r>
      <t xml:space="preserve">謝健輝 </t>
    </r>
    <r>
      <rPr>
        <b/>
        <sz val="16"/>
        <rFont val="新細明體"/>
        <family val="1"/>
      </rPr>
      <t>　</t>
    </r>
  </si>
  <si>
    <r>
      <t xml:space="preserve">黃偉銘 </t>
    </r>
    <r>
      <rPr>
        <b/>
        <sz val="16"/>
        <rFont val="新細明體"/>
        <family val="1"/>
      </rPr>
      <t>　</t>
    </r>
  </si>
  <si>
    <r>
      <t xml:space="preserve">陳桂蘭 </t>
    </r>
    <r>
      <rPr>
        <b/>
        <sz val="16"/>
        <rFont val="新細明體"/>
        <family val="1"/>
      </rPr>
      <t>　</t>
    </r>
  </si>
  <si>
    <r>
      <t xml:space="preserve">陳柏宏 </t>
    </r>
    <r>
      <rPr>
        <b/>
        <sz val="16"/>
        <rFont val="新細明體"/>
        <family val="1"/>
      </rPr>
      <t>　</t>
    </r>
  </si>
  <si>
    <r>
      <t xml:space="preserve">陳怡潔 </t>
    </r>
    <r>
      <rPr>
        <b/>
        <sz val="16"/>
        <rFont val="新細明體"/>
        <family val="1"/>
      </rPr>
      <t>　</t>
    </r>
  </si>
  <si>
    <r>
      <t xml:space="preserve">張貽婷 </t>
    </r>
    <r>
      <rPr>
        <b/>
        <sz val="16"/>
        <rFont val="新細明體"/>
        <family val="1"/>
      </rPr>
      <t>　</t>
    </r>
  </si>
  <si>
    <r>
      <t xml:space="preserve">張鈴 </t>
    </r>
    <r>
      <rPr>
        <b/>
        <sz val="16"/>
        <rFont val="新細明體"/>
        <family val="1"/>
      </rPr>
      <t>　</t>
    </r>
  </si>
  <si>
    <r>
      <t xml:space="preserve">蘇莛愷 </t>
    </r>
    <r>
      <rPr>
        <b/>
        <sz val="16"/>
        <rFont val="新細明體"/>
        <family val="1"/>
      </rPr>
      <t>　</t>
    </r>
  </si>
  <si>
    <r>
      <t xml:space="preserve">林紋麒 </t>
    </r>
    <r>
      <rPr>
        <b/>
        <sz val="16"/>
        <rFont val="新細明體"/>
        <family val="1"/>
      </rPr>
      <t>　</t>
    </r>
  </si>
  <si>
    <r>
      <t xml:space="preserve">歐俊良 </t>
    </r>
    <r>
      <rPr>
        <b/>
        <sz val="16"/>
        <rFont val="新細明體"/>
        <family val="1"/>
      </rPr>
      <t>　</t>
    </r>
  </si>
  <si>
    <r>
      <t xml:space="preserve">林原賢 </t>
    </r>
    <r>
      <rPr>
        <b/>
        <sz val="16"/>
        <rFont val="新細明體"/>
        <family val="1"/>
      </rPr>
      <t>　</t>
    </r>
  </si>
  <si>
    <r>
      <t xml:space="preserve">陳證棋 </t>
    </r>
    <r>
      <rPr>
        <b/>
        <sz val="16"/>
        <rFont val="新細明體"/>
        <family val="1"/>
      </rPr>
      <t>　</t>
    </r>
  </si>
  <si>
    <r>
      <t xml:space="preserve">謝佩君 </t>
    </r>
    <r>
      <rPr>
        <b/>
        <sz val="16"/>
        <rFont val="新細明體"/>
        <family val="1"/>
      </rPr>
      <t>　</t>
    </r>
  </si>
  <si>
    <r>
      <t xml:space="preserve">劉富捷 </t>
    </r>
    <r>
      <rPr>
        <b/>
        <sz val="16"/>
        <rFont val="新細明體"/>
        <family val="1"/>
      </rPr>
      <t>　</t>
    </r>
  </si>
  <si>
    <r>
      <t xml:space="preserve">林政昇 </t>
    </r>
    <r>
      <rPr>
        <b/>
        <sz val="16"/>
        <rFont val="新細明體"/>
        <family val="1"/>
      </rPr>
      <t>　</t>
    </r>
  </si>
  <si>
    <r>
      <t xml:space="preserve">朱少弘 </t>
    </r>
    <r>
      <rPr>
        <b/>
        <sz val="16"/>
        <rFont val="新細明體"/>
        <family val="1"/>
      </rPr>
      <t>　</t>
    </r>
  </si>
  <si>
    <r>
      <t xml:space="preserve">吳月瑜 </t>
    </r>
    <r>
      <rPr>
        <b/>
        <sz val="16"/>
        <rFont val="新細明體"/>
        <family val="1"/>
      </rPr>
      <t>　</t>
    </r>
  </si>
  <si>
    <r>
      <t xml:space="preserve">龍瑞儀 </t>
    </r>
    <r>
      <rPr>
        <b/>
        <sz val="16"/>
        <rFont val="新細明體"/>
        <family val="1"/>
      </rPr>
      <t>　</t>
    </r>
  </si>
  <si>
    <r>
      <t xml:space="preserve">俞伯穎 </t>
    </r>
    <r>
      <rPr>
        <b/>
        <sz val="16"/>
        <rFont val="新細明體"/>
        <family val="1"/>
      </rPr>
      <t>　</t>
    </r>
  </si>
  <si>
    <r>
      <t xml:space="preserve">林凱彬 </t>
    </r>
    <r>
      <rPr>
        <b/>
        <sz val="16"/>
        <rFont val="新細明體"/>
        <family val="1"/>
      </rPr>
      <t>　</t>
    </r>
  </si>
  <si>
    <r>
      <t xml:space="preserve">張念舜 </t>
    </r>
    <r>
      <rPr>
        <b/>
        <sz val="16"/>
        <rFont val="新細明體"/>
        <family val="1"/>
      </rPr>
      <t>　</t>
    </r>
  </si>
  <si>
    <r>
      <t xml:space="preserve">林秀純 </t>
    </r>
    <r>
      <rPr>
        <b/>
        <sz val="16"/>
        <rFont val="新細明體"/>
        <family val="1"/>
      </rPr>
      <t>　</t>
    </r>
  </si>
  <si>
    <r>
      <t xml:space="preserve">朱威宇 </t>
    </r>
    <r>
      <rPr>
        <b/>
        <sz val="16"/>
        <rFont val="新細明體"/>
        <family val="1"/>
      </rPr>
      <t>　</t>
    </r>
  </si>
  <si>
    <r>
      <t xml:space="preserve">賴亭君 </t>
    </r>
    <r>
      <rPr>
        <b/>
        <sz val="16"/>
        <rFont val="新細明體"/>
        <family val="1"/>
      </rPr>
      <t>　</t>
    </r>
  </si>
  <si>
    <r>
      <t xml:space="preserve">卓建良 </t>
    </r>
    <r>
      <rPr>
        <b/>
        <sz val="16"/>
        <rFont val="新細明體"/>
        <family val="1"/>
      </rPr>
      <t>　</t>
    </r>
  </si>
  <si>
    <r>
      <t xml:space="preserve">方庭萱 </t>
    </r>
    <r>
      <rPr>
        <b/>
        <sz val="16"/>
        <rFont val="新細明體"/>
        <family val="1"/>
      </rPr>
      <t>　</t>
    </r>
  </si>
  <si>
    <r>
      <t xml:space="preserve">陳亭羽 </t>
    </r>
    <r>
      <rPr>
        <b/>
        <sz val="16"/>
        <rFont val="新細明體"/>
        <family val="1"/>
      </rPr>
      <t>　</t>
    </r>
  </si>
  <si>
    <r>
      <t xml:space="preserve">張司翰 </t>
    </r>
    <r>
      <rPr>
        <b/>
        <sz val="16"/>
        <rFont val="新細明體"/>
        <family val="1"/>
      </rPr>
      <t>　</t>
    </r>
  </si>
  <si>
    <r>
      <t xml:space="preserve">洪來滿 </t>
    </r>
    <r>
      <rPr>
        <b/>
        <sz val="16"/>
        <rFont val="新細明體"/>
        <family val="1"/>
      </rPr>
      <t>　</t>
    </r>
  </si>
  <si>
    <r>
      <t xml:space="preserve">鄭君芳 </t>
    </r>
    <r>
      <rPr>
        <b/>
        <sz val="16"/>
        <rFont val="新細明體"/>
        <family val="1"/>
      </rPr>
      <t>　</t>
    </r>
  </si>
  <si>
    <r>
      <t xml:space="preserve">黃瑜晴 </t>
    </r>
    <r>
      <rPr>
        <b/>
        <sz val="16"/>
        <rFont val="新細明體"/>
        <family val="1"/>
      </rPr>
      <t>　</t>
    </r>
  </si>
  <si>
    <r>
      <t xml:space="preserve">黃惠禎 </t>
    </r>
    <r>
      <rPr>
        <b/>
        <sz val="16"/>
        <rFont val="新細明體"/>
        <family val="1"/>
      </rPr>
      <t>　</t>
    </r>
  </si>
  <si>
    <r>
      <t xml:space="preserve">林孟吟 </t>
    </r>
    <r>
      <rPr>
        <b/>
        <sz val="16"/>
        <rFont val="新細明體"/>
        <family val="1"/>
      </rPr>
      <t>　</t>
    </r>
  </si>
  <si>
    <r>
      <t xml:space="preserve">羅舒葦 </t>
    </r>
    <r>
      <rPr>
        <b/>
        <sz val="16"/>
        <rFont val="新細明體"/>
        <family val="1"/>
      </rPr>
      <t>　</t>
    </r>
  </si>
  <si>
    <r>
      <t xml:space="preserve">吳佩珊 </t>
    </r>
    <r>
      <rPr>
        <b/>
        <sz val="16"/>
        <rFont val="新細明體"/>
        <family val="1"/>
      </rPr>
      <t>　</t>
    </r>
  </si>
  <si>
    <r>
      <t xml:space="preserve">廖婷玲 </t>
    </r>
    <r>
      <rPr>
        <b/>
        <sz val="16"/>
        <rFont val="新細明體"/>
        <family val="1"/>
      </rPr>
      <t>　</t>
    </r>
  </si>
  <si>
    <r>
      <t xml:space="preserve">林育民 </t>
    </r>
    <r>
      <rPr>
        <b/>
        <sz val="16"/>
        <rFont val="新細明體"/>
        <family val="1"/>
      </rPr>
      <t>　</t>
    </r>
  </si>
  <si>
    <r>
      <t xml:space="preserve">武孟貞 </t>
    </r>
    <r>
      <rPr>
        <b/>
        <sz val="16"/>
        <rFont val="新細明體"/>
        <family val="1"/>
      </rPr>
      <t>　</t>
    </r>
  </si>
  <si>
    <t>組別</t>
  </si>
  <si>
    <r>
      <t>朝陽科技大學</t>
    </r>
    <r>
      <rPr>
        <b/>
        <sz val="16"/>
        <rFont val="新細明體"/>
        <family val="1"/>
      </rPr>
      <t xml:space="preserve">98-1# 3056 </t>
    </r>
    <r>
      <rPr>
        <b/>
        <sz val="18"/>
        <rFont val="新細明體"/>
        <family val="1"/>
      </rPr>
      <t>金融市場</t>
    </r>
    <r>
      <rPr>
        <b/>
        <sz val="14"/>
        <rFont val="新細明體"/>
        <family val="1"/>
      </rPr>
      <t xml:space="preserve"> (週四晚CDE堂T2-320教室)</t>
    </r>
    <r>
      <rPr>
        <b/>
        <sz val="18"/>
        <rFont val="新細明體"/>
        <family val="1"/>
      </rPr>
      <t>簽名冊</t>
    </r>
    <r>
      <rPr>
        <b/>
        <sz val="10"/>
        <rFont val="新細明體"/>
        <family val="1"/>
      </rPr>
      <t>98.10.14修正</t>
    </r>
  </si>
  <si>
    <t>98年   月    日</t>
  </si>
  <si>
    <t>羅遠志</t>
  </si>
  <si>
    <t>0928203959</t>
  </si>
  <si>
    <t>0987487758</t>
  </si>
  <si>
    <t>0958686812</t>
  </si>
  <si>
    <t>0987373382</t>
  </si>
  <si>
    <t>0919715791</t>
  </si>
  <si>
    <t>0972203520</t>
  </si>
  <si>
    <t>0912510828</t>
  </si>
  <si>
    <t>0912131650</t>
  </si>
  <si>
    <t>0910405444</t>
  </si>
  <si>
    <t>0987211365</t>
  </si>
  <si>
    <t>0920532326</t>
  </si>
  <si>
    <t>0918777092</t>
  </si>
  <si>
    <t>0938366016</t>
  </si>
  <si>
    <t>0958330588</t>
  </si>
  <si>
    <t>0955984522</t>
  </si>
  <si>
    <t>0927149143</t>
  </si>
  <si>
    <t>0987869166</t>
  </si>
  <si>
    <t>0980906095</t>
  </si>
  <si>
    <t>0989252748</t>
  </si>
  <si>
    <t>0920599991</t>
  </si>
  <si>
    <t>0931378808</t>
  </si>
  <si>
    <t>0980199379</t>
  </si>
  <si>
    <t>0935995080</t>
  </si>
  <si>
    <t>0911776377</t>
  </si>
  <si>
    <t>0925832088</t>
  </si>
  <si>
    <t>0925198965</t>
  </si>
  <si>
    <t>0928750247</t>
  </si>
  <si>
    <t>0936493858</t>
  </si>
  <si>
    <t>0982113199</t>
  </si>
  <si>
    <t>0985200638</t>
  </si>
  <si>
    <t>0933408078</t>
  </si>
  <si>
    <t>0938691555</t>
  </si>
  <si>
    <t>0987671383</t>
  </si>
  <si>
    <t>0988631395</t>
  </si>
  <si>
    <t>0955114881</t>
  </si>
  <si>
    <t>0922989655</t>
  </si>
  <si>
    <t>0928045759</t>
  </si>
  <si>
    <t>0916187755</t>
  </si>
  <si>
    <t>0939605713</t>
  </si>
  <si>
    <t>0988220366</t>
  </si>
  <si>
    <t>0981872815</t>
  </si>
  <si>
    <t>0931503408</t>
  </si>
  <si>
    <t>0931503408</t>
  </si>
  <si>
    <r>
      <t xml:space="preserve">李玨璇 </t>
    </r>
    <r>
      <rPr>
        <b/>
        <sz val="16"/>
        <rFont val="新細明體"/>
        <family val="1"/>
      </rPr>
      <t>　</t>
    </r>
  </si>
  <si>
    <r>
      <t xml:space="preserve">吳美蘭 </t>
    </r>
    <r>
      <rPr>
        <b/>
        <sz val="16"/>
        <rFont val="新細明體"/>
        <family val="1"/>
      </rPr>
      <t>　</t>
    </r>
  </si>
  <si>
    <t xml:space="preserve">        網址。該法條全文(不必法規全部條文)應列入讀書報告附錄中。</t>
  </si>
  <si>
    <t>1.</t>
  </si>
  <si>
    <t>昔時賢文，誨汝諄諄。</t>
  </si>
  <si>
    <t>41.</t>
  </si>
  <si>
    <t>莫道君行早，更有早行人。</t>
  </si>
  <si>
    <t>2.</t>
  </si>
  <si>
    <t>集韻增廣，多見多聞。</t>
  </si>
  <si>
    <t>42.</t>
  </si>
  <si>
    <t>莫信直中直，須防仁不仁。</t>
  </si>
  <si>
    <t>3.</t>
  </si>
  <si>
    <t>觀今宜鑒古，無古不成今。</t>
  </si>
  <si>
    <t>43.</t>
  </si>
  <si>
    <t>山中有直樹，世上無直人。</t>
  </si>
  <si>
    <t>4.</t>
  </si>
  <si>
    <t>知己知彼，將心比心。</t>
  </si>
  <si>
    <t>44.</t>
  </si>
  <si>
    <t>自恨枝無葉，莫怨太陽偏。</t>
  </si>
  <si>
    <t>5.</t>
  </si>
  <si>
    <t>酒逢知己飲，詩向會人吟。</t>
  </si>
  <si>
    <t>45.</t>
  </si>
  <si>
    <t>萬般都是命，半點不由人。</t>
  </si>
  <si>
    <t>6.</t>
  </si>
  <si>
    <t>相識滿天下，知心能幾人。</t>
  </si>
  <si>
    <t>46.</t>
  </si>
  <si>
    <t>一年之計在於春，一日之計在於晨；</t>
  </si>
  <si>
    <t>7.</t>
  </si>
  <si>
    <t>相逢好似初相識，到底終無怨恨心。</t>
  </si>
  <si>
    <t>一家之計在於和，一生之計在於勤。</t>
  </si>
  <si>
    <t>8.</t>
  </si>
  <si>
    <t>近水知魚性，近山識鳥音。</t>
  </si>
  <si>
    <t>47.</t>
  </si>
  <si>
    <t>責人之心責己，恕己之心恕人。</t>
  </si>
  <si>
    <t>9.</t>
  </si>
  <si>
    <t>易漲易退山溪水，易反易覆小人心。</t>
  </si>
  <si>
    <t>48.</t>
  </si>
  <si>
    <t>守口如瓶，防意如城。</t>
  </si>
  <si>
    <t>10.</t>
  </si>
  <si>
    <t>運去金成鐵，時來鐵成金。</t>
  </si>
  <si>
    <t>49.</t>
  </si>
  <si>
    <t>寧可負我，切莫負人。</t>
  </si>
  <si>
    <t>11.</t>
  </si>
  <si>
    <t>讀書須用意，一字值千金。</t>
  </si>
  <si>
    <t>50.</t>
  </si>
  <si>
    <t>積善成名，積惡滅身。</t>
  </si>
  <si>
    <t>12.</t>
  </si>
  <si>
    <t>逢人且說三分話，未可全拋一片心。</t>
  </si>
  <si>
    <t>51.</t>
  </si>
  <si>
    <t>再三行好事，第一莫欺心。</t>
  </si>
  <si>
    <t>13.</t>
  </si>
  <si>
    <t>有意栽花花不發，無心插柳柳成蔭。</t>
  </si>
  <si>
    <t>52.</t>
  </si>
  <si>
    <t>虎生猶可近，人熟不堪親。</t>
  </si>
  <si>
    <t>14.</t>
  </si>
  <si>
    <t>畫虎畫皮難畫骨，知人知面不知心。</t>
  </si>
  <si>
    <t>53.</t>
  </si>
  <si>
    <t>來說是非者，便是是非人。</t>
  </si>
  <si>
    <t>15.</t>
  </si>
  <si>
    <t>錢財如糞土，仁義值千金。</t>
  </si>
  <si>
    <t>54.</t>
  </si>
  <si>
    <t>遠水難救近火，遠親不如近鄰。</t>
  </si>
  <si>
    <t>16.</t>
  </si>
  <si>
    <t>流水下灘非有意，白雲出岫本無心。</t>
  </si>
  <si>
    <t>55.</t>
  </si>
  <si>
    <t>有錢有酒多兄弟，急難何曾見一人。</t>
  </si>
  <si>
    <t>17.</t>
  </si>
  <si>
    <t>當時若不登高望，誰信東流海漾深。</t>
  </si>
  <si>
    <t>56.</t>
  </si>
  <si>
    <t>人情似紙張張薄，世事如棋局局新。</t>
  </si>
  <si>
    <t>18.</t>
  </si>
  <si>
    <t>路遙知馬力，事久見人心。</t>
  </si>
  <si>
    <t>57.</t>
  </si>
  <si>
    <t>山中也有千年樹，世上難逢百歲人。</t>
  </si>
  <si>
    <t>19.</t>
  </si>
  <si>
    <t>兩人一般心，有錢堪買金；</t>
  </si>
  <si>
    <t>58.</t>
  </si>
  <si>
    <t>力微休負重，言輕莫勸人。</t>
  </si>
  <si>
    <t>一人一般心，無錢堪買針。</t>
  </si>
  <si>
    <t>59.</t>
  </si>
  <si>
    <t>無錢休入眾(有錢堪出眾)，遭難莫尋親。</t>
  </si>
  <si>
    <t>20.</t>
  </si>
  <si>
    <t>完全按照本要點規定製做的讀書報告，書面報告成績由80分開始向上加分。有一不按規定者由80分向下逐項扣分。</t>
  </si>
  <si>
    <t>製做讀書報告之簡報檔案前，各人應先確實讀書、查考法規、查考參考資料文獻、摘記重點及疑點。</t>
  </si>
  <si>
    <t>(請同學們注意，歷屆學長姊違反本條者，都獲得小迷糊或白目的罵名。多次被老師退件。讓大家都很不愉快！)</t>
  </si>
  <si>
    <t xml:space="preserve">  全組成員對簡報內容每一頁、每一行、每一個名詞，每一個字，皆須了解其內容意義。報告前即應查考清楚。</t>
  </si>
  <si>
    <t xml:space="preserve">  封底頁(報告正文最後一頁)為 ending，以感謝、敬請指教等字眼為宜。</t>
  </si>
  <si>
    <t xml:space="preserve">      被老師退件時，請先檢查寄發郵件的規格，是否遵守本條規定，再查看封面、目錄、頁碼、及報告主架構內容。</t>
  </si>
  <si>
    <t>10、</t>
  </si>
  <si>
    <t>15、</t>
  </si>
  <si>
    <t>大立光電</t>
  </si>
  <si>
    <r>
      <t>證券商手續費</t>
    </r>
    <r>
      <rPr>
        <b/>
        <sz val="10"/>
        <rFont val="Times New Roman"/>
        <family val="1"/>
      </rPr>
      <t xml:space="preserve">               (</t>
    </r>
    <r>
      <rPr>
        <b/>
        <sz val="10"/>
        <rFont val="細明體"/>
        <family val="3"/>
      </rPr>
      <t>小數以下全捨</t>
    </r>
    <r>
      <rPr>
        <b/>
        <sz val="10"/>
        <rFont val="Times New Roman"/>
        <family val="1"/>
      </rPr>
      <t>)</t>
    </r>
  </si>
  <si>
    <t xml:space="preserve">  段落序號很重要：報告的每一頁及其內容，一定都要有章節段落序號及其後之標題。</t>
  </si>
  <si>
    <t xml:space="preserve">  分頁序號很重要：報告中某一標題項下段落內容較多，一定要分幾頁才能介紹完時，請務必加上分頁序號。</t>
  </si>
  <si>
    <t xml:space="preserve">        讓報告人一目了然報告進度，也讓讀者一目了然閱讀進度。</t>
  </si>
  <si>
    <r>
      <t>23</t>
    </r>
    <r>
      <rPr>
        <sz val="14"/>
        <rFont val="細明體"/>
        <family val="3"/>
      </rPr>
      <t>、</t>
    </r>
  </si>
  <si>
    <t xml:space="preserve">  簡報檔的字型大小、內容編排、格式要有規則性，每一頁都要有章節段落序號。</t>
  </si>
  <si>
    <t xml:space="preserve">        若有數頁則須註明分頁序號。如：1/2表本頁為本段共二頁中的第一頁；3/4表本頁為本段共四頁中的第三頁。</t>
  </si>
  <si>
    <t xml:space="preserve">        引述法規時，務必查考法條名稱、法條最新內容、最新修正公告日期及發布文號。</t>
  </si>
  <si>
    <r>
      <t>24</t>
    </r>
    <r>
      <rPr>
        <sz val="14"/>
        <rFont val="細明體"/>
        <family val="3"/>
      </rPr>
      <t>、</t>
    </r>
  </si>
  <si>
    <r>
      <t xml:space="preserve"> </t>
    </r>
    <r>
      <rPr>
        <b/>
        <sz val="14"/>
        <rFont val="Times New Roman"/>
        <family val="1"/>
      </rPr>
      <t xml:space="preserve"> </t>
    </r>
    <r>
      <rPr>
        <b/>
        <sz val="14"/>
        <rFont val="新細明體"/>
        <family val="1"/>
      </rPr>
      <t>報告中，若有條文式內容，可以使用表格方式，比較出差異，以讓讀者可一目了然。</t>
    </r>
  </si>
  <si>
    <r>
      <t>25</t>
    </r>
    <r>
      <rPr>
        <sz val="14"/>
        <rFont val="細明體"/>
        <family val="3"/>
      </rPr>
      <t>、</t>
    </r>
  </si>
  <si>
    <r>
      <t xml:space="preserve"> </t>
    </r>
    <r>
      <rPr>
        <b/>
        <sz val="14"/>
        <rFont val="Times New Roman"/>
        <family val="1"/>
      </rPr>
      <t xml:space="preserve"> </t>
    </r>
    <r>
      <rPr>
        <b/>
        <sz val="14"/>
        <rFont val="新細明體"/>
        <family val="1"/>
      </rPr>
      <t>簡報檔的附錄，務必加入自己做的或輔讀小組提出的Q&amp;A及計算例。每章Q&amp;A及計算例至少各五題。</t>
    </r>
  </si>
  <si>
    <t>26、</t>
  </si>
  <si>
    <r>
      <t xml:space="preserve"> </t>
    </r>
    <r>
      <rPr>
        <b/>
        <sz val="14"/>
        <rFont val="Times New Roman"/>
        <family val="1"/>
      </rPr>
      <t xml:space="preserve"> </t>
    </r>
    <r>
      <rPr>
        <b/>
        <sz val="14"/>
        <rFont val="新細明體"/>
        <family val="1"/>
      </rPr>
      <t>各輔讀小組的Q&amp;A，應於研讀小組上台報告前五天，用e-mail send給各組組長</t>
    </r>
  </si>
  <si>
    <t xml:space="preserve">         組長應轉寄其組員研討。各組之報告，應於上台報告前三天，先行用e-mail send 給老師及各組組長。</t>
  </si>
  <si>
    <t xml:space="preserve">        答問人：第B組 組長 OOO 組員 OOO 、OOO、OOO、OOO   時間：yy  .mm .dd</t>
  </si>
  <si>
    <r>
      <t xml:space="preserve">   </t>
    </r>
    <r>
      <rPr>
        <b/>
        <sz val="14"/>
        <color indexed="8"/>
        <rFont val="新細明體"/>
        <family val="1"/>
      </rPr>
      <t>各組以附加檔案方式傳送</t>
    </r>
    <r>
      <rPr>
        <b/>
        <sz val="14"/>
        <rFont val="新細明體"/>
        <family val="1"/>
      </rPr>
      <t>報告後修正版</t>
    </r>
    <r>
      <rPr>
        <b/>
        <sz val="14"/>
        <color indexed="8"/>
        <rFont val="新細明體"/>
        <family val="1"/>
      </rPr>
      <t>資料ppt檔給老師時，郵件可以不必另有內容，但</t>
    </r>
    <r>
      <rPr>
        <b/>
        <sz val="14"/>
        <color indexed="12"/>
        <rFont val="新細明體"/>
        <family val="1"/>
      </rPr>
      <t>郵件主旨文字</t>
    </r>
    <r>
      <rPr>
        <b/>
        <sz val="14"/>
        <color indexed="8"/>
        <rFont val="新細明體"/>
        <family val="1"/>
      </rPr>
      <t>定為：</t>
    </r>
  </si>
  <si>
    <t xml:space="preserve">        其中第O組與第X專題之編碼，均請用阿拉伯數字標明組別，第X專題後之OOO標明第X專題的章題，文字宜精簡。</t>
  </si>
  <si>
    <r>
      <t>註：所謂</t>
    </r>
    <r>
      <rPr>
        <b/>
        <sz val="14.5"/>
        <color indexed="10"/>
        <rFont val="新細明體"/>
        <family val="1"/>
      </rPr>
      <t>段落序號</t>
    </r>
    <r>
      <rPr>
        <b/>
        <sz val="14.5"/>
        <color indexed="8"/>
        <rFont val="新細明體"/>
        <family val="1"/>
      </rPr>
      <t>，凡是作業報告，他的內容，都要按照文章的鋪陳，區分章節段落，</t>
    </r>
  </si>
  <si>
    <r>
      <t>這就須要</t>
    </r>
    <r>
      <rPr>
        <b/>
        <sz val="14.5"/>
        <color indexed="10"/>
        <rFont val="新細明體"/>
        <family val="1"/>
      </rPr>
      <t>標出序號</t>
    </r>
    <r>
      <rPr>
        <b/>
        <sz val="14.5"/>
        <color indexed="8"/>
        <rFont val="新細明體"/>
        <family val="1"/>
      </rPr>
      <t>，以及序號之後的</t>
    </r>
    <r>
      <rPr>
        <b/>
        <sz val="14.5"/>
        <color indexed="10"/>
        <rFont val="新細明體"/>
        <family val="1"/>
      </rPr>
      <t>文字標題</t>
    </r>
    <r>
      <rPr>
        <b/>
        <sz val="14.5"/>
        <color indexed="8"/>
        <rFont val="新細明體"/>
        <family val="1"/>
      </rPr>
      <t>。</t>
    </r>
  </si>
  <si>
    <t>段落序號應層級分明，規定分層級如次：</t>
  </si>
  <si>
    <r>
      <t>壹</t>
    </r>
    <r>
      <rPr>
        <b/>
        <sz val="14.5"/>
        <color indexed="12"/>
        <rFont val="Arial"/>
        <family val="2"/>
      </rPr>
      <t>.</t>
    </r>
    <r>
      <rPr>
        <b/>
        <sz val="14.5"/>
        <color indexed="12"/>
        <rFont val="新細明體"/>
        <family val="1"/>
      </rPr>
      <t>貳</t>
    </r>
    <r>
      <rPr>
        <b/>
        <sz val="14.5"/>
        <color indexed="12"/>
        <rFont val="Arial"/>
        <family val="2"/>
      </rPr>
      <t>.</t>
    </r>
    <r>
      <rPr>
        <b/>
        <sz val="14.5"/>
        <color indexed="12"/>
        <rFont val="新細明體"/>
        <family val="1"/>
      </rPr>
      <t>參</t>
    </r>
    <r>
      <rPr>
        <b/>
        <sz val="14.5"/>
        <color indexed="12"/>
        <rFont val="Arial"/>
        <family val="2"/>
      </rPr>
      <t>.</t>
    </r>
    <r>
      <rPr>
        <b/>
        <sz val="14.5"/>
        <color indexed="12"/>
        <rFont val="新細明體"/>
        <family val="1"/>
      </rPr>
      <t>一</t>
    </r>
    <r>
      <rPr>
        <b/>
        <sz val="14.5"/>
        <color indexed="12"/>
        <rFont val="Arial"/>
        <family val="2"/>
      </rPr>
      <t>.</t>
    </r>
    <r>
      <rPr>
        <b/>
        <sz val="14.5"/>
        <color indexed="12"/>
        <rFont val="新細明體"/>
        <family val="1"/>
      </rPr>
      <t>二</t>
    </r>
    <r>
      <rPr>
        <b/>
        <sz val="14.5"/>
        <color indexed="12"/>
        <rFont val="Arial"/>
        <family val="2"/>
      </rPr>
      <t>.</t>
    </r>
    <r>
      <rPr>
        <b/>
        <sz val="14.5"/>
        <color indexed="12"/>
        <rFont val="新細明體"/>
        <family val="1"/>
      </rPr>
      <t>三</t>
    </r>
    <r>
      <rPr>
        <b/>
        <sz val="14.5"/>
        <color indexed="12"/>
        <rFont val="Arial"/>
        <family val="2"/>
      </rPr>
      <t>.(</t>
    </r>
    <r>
      <rPr>
        <b/>
        <sz val="14.5"/>
        <color indexed="12"/>
        <rFont val="新細明體"/>
        <family val="1"/>
      </rPr>
      <t>一</t>
    </r>
    <r>
      <rPr>
        <b/>
        <sz val="14.5"/>
        <color indexed="12"/>
        <rFont val="Arial"/>
        <family val="2"/>
      </rPr>
      <t>).(</t>
    </r>
    <r>
      <rPr>
        <b/>
        <sz val="14.5"/>
        <color indexed="12"/>
        <rFont val="新細明體"/>
        <family val="1"/>
      </rPr>
      <t>二</t>
    </r>
    <r>
      <rPr>
        <b/>
        <sz val="14.5"/>
        <color indexed="12"/>
        <rFont val="Arial"/>
        <family val="2"/>
      </rPr>
      <t>).(</t>
    </r>
    <r>
      <rPr>
        <b/>
        <sz val="14.5"/>
        <color indexed="12"/>
        <rFont val="新細明體"/>
        <family val="1"/>
      </rPr>
      <t>三</t>
    </r>
    <r>
      <rPr>
        <b/>
        <sz val="14.5"/>
        <color indexed="12"/>
        <rFont val="Arial"/>
        <family val="2"/>
      </rPr>
      <t>).1.2.3.(1).(2).(3). A.B.C.</t>
    </r>
  </si>
  <si>
    <r>
      <t>(A).(B).(C).a.b.c.(a).(b).(c).……</t>
    </r>
    <r>
      <rPr>
        <b/>
        <sz val="14.5"/>
        <color indexed="10"/>
        <rFont val="Arial"/>
        <family val="2"/>
      </rPr>
      <t>  </t>
    </r>
    <r>
      <rPr>
        <b/>
        <sz val="14.5"/>
        <color indexed="8"/>
        <rFont val="Arial"/>
        <family val="2"/>
      </rPr>
      <t>      </t>
    </r>
  </si>
  <si>
    <r>
      <t>重點是，在同一段落文章中，</t>
    </r>
    <r>
      <rPr>
        <b/>
        <sz val="14.5"/>
        <color indexed="10"/>
        <rFont val="新細明體"/>
        <family val="1"/>
      </rPr>
      <t>後後序號</t>
    </r>
    <r>
      <rPr>
        <b/>
        <sz val="14.5"/>
        <color indexed="8"/>
        <rFont val="新細明體"/>
        <family val="1"/>
      </rPr>
      <t>之下，不應該出現</t>
    </r>
    <r>
      <rPr>
        <b/>
        <sz val="14.5"/>
        <color indexed="10"/>
        <rFont val="新細明體"/>
        <family val="1"/>
      </rPr>
      <t>前前序號</t>
    </r>
    <r>
      <rPr>
        <b/>
        <sz val="14.5"/>
        <color indexed="8"/>
        <rFont val="新細明體"/>
        <family val="1"/>
      </rPr>
      <t>。</t>
    </r>
  </si>
  <si>
    <r>
      <t>例如如果前面已出現</t>
    </r>
    <r>
      <rPr>
        <b/>
        <sz val="14.5"/>
        <color indexed="8"/>
        <rFont val="Arial"/>
        <family val="2"/>
      </rPr>
      <t>1.2.3.</t>
    </r>
    <r>
      <rPr>
        <b/>
        <sz val="14.5"/>
        <color indexed="8"/>
        <rFont val="新細明體"/>
        <family val="1"/>
      </rPr>
      <t>，其下就不應該出現一二三，</t>
    </r>
  </si>
  <si>
    <r>
      <t>或前文已用</t>
    </r>
    <r>
      <rPr>
        <b/>
        <sz val="14.5"/>
        <color indexed="8"/>
        <rFont val="Arial"/>
        <family val="2"/>
      </rPr>
      <t>(1).(2).(3).</t>
    </r>
    <r>
      <rPr>
        <b/>
        <sz val="14.5"/>
        <color indexed="8"/>
        <rFont val="新細明體"/>
        <family val="1"/>
      </rPr>
      <t>標示段落，其下就不應該出現</t>
    </r>
    <r>
      <rPr>
        <b/>
        <sz val="14.5"/>
        <color indexed="8"/>
        <rFont val="Arial"/>
        <family val="2"/>
      </rPr>
      <t>1.2.3.</t>
    </r>
    <r>
      <rPr>
        <b/>
        <sz val="14.5"/>
        <color indexed="8"/>
        <rFont val="新細明體"/>
        <family val="1"/>
      </rPr>
      <t>的標示。</t>
    </r>
  </si>
  <si>
    <r>
      <t>不按照此段落序號標示，文章將呈現</t>
    </r>
    <r>
      <rPr>
        <b/>
        <sz val="14.5"/>
        <color indexed="12"/>
        <rFont val="新細明體"/>
        <family val="1"/>
      </rPr>
      <t>亂絲無頭</t>
    </r>
    <r>
      <rPr>
        <b/>
        <sz val="14.5"/>
        <color indexed="8"/>
        <rFont val="新細明體"/>
        <family val="1"/>
      </rPr>
      <t>現象。</t>
    </r>
  </si>
  <si>
    <t xml:space="preserve">         各組組長請立即轉寄給其他組員事先預習。凡於報告時能當場提問，有助於教學品質者，每一次加學科總分1至2分。</t>
  </si>
  <si>
    <r>
      <t>27</t>
    </r>
    <r>
      <rPr>
        <sz val="14"/>
        <rFont val="細明體"/>
        <family val="3"/>
      </rPr>
      <t>、</t>
    </r>
  </si>
  <si>
    <r>
      <t>2045</t>
    </r>
    <r>
      <rPr>
        <b/>
        <sz val="10"/>
        <color indexed="10"/>
        <rFont val="細明體"/>
        <family val="3"/>
      </rPr>
      <t>億元</t>
    </r>
  </si>
  <si>
    <r>
      <t>2450</t>
    </r>
    <r>
      <rPr>
        <b/>
        <sz val="10"/>
        <color indexed="10"/>
        <rFont val="細明體"/>
        <family val="3"/>
      </rPr>
      <t>億元</t>
    </r>
  </si>
  <si>
    <t>習題：債券價格暨保證金交易投資報酬率計算練習</t>
  </si>
  <si>
    <r>
      <t>問</t>
    </r>
    <r>
      <rPr>
        <b/>
        <sz val="12"/>
        <rFont val="Times New Roman"/>
        <family val="1"/>
      </rPr>
      <t>(1)</t>
    </r>
  </si>
  <si>
    <t xml:space="preserve">   (3)   </t>
  </si>
  <si>
    <t>發行日</t>
  </si>
  <si>
    <t>到期日</t>
  </si>
  <si>
    <r>
      <t>買進成交日</t>
    </r>
    <r>
      <rPr>
        <b/>
        <sz val="12"/>
        <rFont val="Times New Roman"/>
        <family val="1"/>
      </rPr>
      <t>1</t>
    </r>
  </si>
  <si>
    <r>
      <t>賣斷成交日</t>
    </r>
    <r>
      <rPr>
        <b/>
        <sz val="12"/>
        <rFont val="Times New Roman"/>
        <family val="1"/>
      </rPr>
      <t>2</t>
    </r>
  </si>
  <si>
    <t>承作天數</t>
  </si>
  <si>
    <t>成交面額</t>
  </si>
  <si>
    <t>票面利率</t>
  </si>
  <si>
    <r>
      <t>買進殖利率</t>
    </r>
    <r>
      <rPr>
        <b/>
        <sz val="10"/>
        <rFont val="Times New Roman"/>
        <family val="1"/>
      </rPr>
      <t xml:space="preserve">        </t>
    </r>
    <r>
      <rPr>
        <b/>
        <i/>
        <sz val="10"/>
        <rFont val="Times New Roman"/>
        <family val="1"/>
      </rPr>
      <t xml:space="preserve">YTM </t>
    </r>
    <r>
      <rPr>
        <b/>
        <sz val="10"/>
        <rFont val="Times New Roman"/>
        <family val="1"/>
      </rPr>
      <t>b</t>
    </r>
  </si>
  <si>
    <r>
      <t>賣回殖利率</t>
    </r>
    <r>
      <rPr>
        <b/>
        <sz val="10"/>
        <rFont val="Times New Roman"/>
        <family val="1"/>
      </rPr>
      <t xml:space="preserve">                            </t>
    </r>
    <r>
      <rPr>
        <b/>
        <i/>
        <sz val="10"/>
        <rFont val="Times New Roman"/>
        <family val="1"/>
      </rPr>
      <t>YTM</t>
    </r>
    <r>
      <rPr>
        <b/>
        <sz val="10"/>
        <rFont val="Times New Roman"/>
        <family val="1"/>
      </rPr>
      <t xml:space="preserve"> s</t>
    </r>
  </si>
  <si>
    <r>
      <t>保證金金額</t>
    </r>
    <r>
      <rPr>
        <b/>
        <sz val="12"/>
        <rFont val="Times New Roman"/>
        <family val="1"/>
      </rPr>
      <t xml:space="preserve">                                 (</t>
    </r>
    <r>
      <rPr>
        <b/>
        <sz val="12"/>
        <rFont val="細明體"/>
        <family val="3"/>
      </rPr>
      <t>原始投資額</t>
    </r>
    <r>
      <rPr>
        <b/>
        <sz val="12"/>
        <rFont val="Times New Roman"/>
        <family val="1"/>
      </rPr>
      <t>)</t>
    </r>
  </si>
  <si>
    <t>買進日上次付息日</t>
  </si>
  <si>
    <t>買進日下次付息日</t>
  </si>
  <si>
    <t>歷年已領債息</t>
  </si>
  <si>
    <r>
      <t>RS</t>
    </r>
    <r>
      <rPr>
        <b/>
        <sz val="12"/>
        <rFont val="細明體"/>
        <family val="3"/>
      </rPr>
      <t>金額</t>
    </r>
  </si>
  <si>
    <r>
      <t>RS</t>
    </r>
    <r>
      <rPr>
        <b/>
        <sz val="12"/>
        <rFont val="細明體"/>
        <family val="3"/>
      </rPr>
      <t>利率</t>
    </r>
  </si>
  <si>
    <r>
      <t>RS</t>
    </r>
    <r>
      <rPr>
        <b/>
        <sz val="12"/>
        <rFont val="細明體"/>
        <family val="3"/>
      </rPr>
      <t>到期值</t>
    </r>
  </si>
  <si>
    <r>
      <t>清償</t>
    </r>
    <r>
      <rPr>
        <b/>
        <sz val="12"/>
        <color indexed="10"/>
        <rFont val="Times New Roman"/>
        <family val="1"/>
      </rPr>
      <t>RS</t>
    </r>
    <r>
      <rPr>
        <b/>
        <sz val="12"/>
        <color indexed="10"/>
        <rFont val="細明體"/>
        <family val="3"/>
      </rPr>
      <t>後收益</t>
    </r>
  </si>
  <si>
    <t>淨收益率</t>
  </si>
  <si>
    <r>
      <t>RS</t>
    </r>
    <r>
      <rPr>
        <b/>
        <sz val="12"/>
        <rFont val="細明體"/>
        <family val="3"/>
      </rPr>
      <t>利息</t>
    </r>
  </si>
  <si>
    <t>買進</t>
  </si>
  <si>
    <t>賣出</t>
  </si>
  <si>
    <r>
      <t>買進成交日到後一付息日天數</t>
    </r>
    <r>
      <rPr>
        <b/>
        <sz val="9"/>
        <rFont val="Times New Roman"/>
        <family val="1"/>
      </rPr>
      <t xml:space="preserve">  f1</t>
    </r>
  </si>
  <si>
    <r>
      <t>買進成交日前後付息日天數</t>
    </r>
    <r>
      <rPr>
        <b/>
        <sz val="9"/>
        <rFont val="Times New Roman"/>
        <family val="1"/>
      </rPr>
      <t xml:space="preserve">  d1</t>
    </r>
  </si>
  <si>
    <r>
      <t>賣出成交日到後一付息日天數</t>
    </r>
    <r>
      <rPr>
        <b/>
        <sz val="9"/>
        <rFont val="Times New Roman"/>
        <family val="1"/>
      </rPr>
      <t xml:space="preserve">  f1</t>
    </r>
  </si>
  <si>
    <r>
      <t>賣出成交日前後付息日天數</t>
    </r>
    <r>
      <rPr>
        <b/>
        <sz val="9"/>
        <rFont val="Times New Roman"/>
        <family val="1"/>
      </rPr>
      <t xml:space="preserve">  d2</t>
    </r>
  </si>
  <si>
    <r>
      <t>每百萬元面額</t>
    </r>
    <r>
      <rPr>
        <b/>
        <sz val="12"/>
        <color indexed="20"/>
        <rFont val="Times New Roman"/>
        <family val="1"/>
      </rPr>
      <t xml:space="preserve">  Cash Flow </t>
    </r>
    <r>
      <rPr>
        <b/>
        <sz val="12"/>
        <color indexed="20"/>
        <rFont val="細明體"/>
        <family val="3"/>
      </rPr>
      <t>及價格計算</t>
    </r>
  </si>
  <si>
    <r>
      <t>f</t>
    </r>
    <r>
      <rPr>
        <b/>
        <sz val="8"/>
        <rFont val="Times New Roman"/>
        <family val="1"/>
      </rPr>
      <t>B</t>
    </r>
  </si>
  <si>
    <r>
      <t>d</t>
    </r>
    <r>
      <rPr>
        <b/>
        <sz val="8"/>
        <rFont val="Times New Roman"/>
        <family val="1"/>
      </rPr>
      <t>B</t>
    </r>
  </si>
  <si>
    <r>
      <t>f</t>
    </r>
    <r>
      <rPr>
        <b/>
        <sz val="8"/>
        <rFont val="Times New Roman"/>
        <family val="1"/>
      </rPr>
      <t>S</t>
    </r>
  </si>
  <si>
    <r>
      <t>d</t>
    </r>
    <r>
      <rPr>
        <b/>
        <sz val="8"/>
        <rFont val="Times New Roman"/>
        <family val="1"/>
      </rPr>
      <t>S</t>
    </r>
  </si>
  <si>
    <r>
      <t>t</t>
    </r>
    <r>
      <rPr>
        <b/>
        <sz val="8"/>
        <rFont val="Times New Roman"/>
        <family val="1"/>
      </rPr>
      <t>B</t>
    </r>
  </si>
  <si>
    <t>領息日</t>
  </si>
  <si>
    <t>息票金額</t>
  </si>
  <si>
    <r>
      <t>買進流量</t>
    </r>
    <r>
      <rPr>
        <b/>
        <sz val="10"/>
        <rFont val="Times New Roman"/>
        <family val="1"/>
      </rPr>
      <t xml:space="preserve">                      </t>
    </r>
    <r>
      <rPr>
        <b/>
        <sz val="10"/>
        <rFont val="細明體"/>
        <family val="3"/>
      </rPr>
      <t>折現值</t>
    </r>
  </si>
  <si>
    <r>
      <t>賣出流量</t>
    </r>
    <r>
      <rPr>
        <b/>
        <sz val="10"/>
        <rFont val="Times New Roman"/>
        <family val="1"/>
      </rPr>
      <t xml:space="preserve">                                </t>
    </r>
    <r>
      <rPr>
        <b/>
        <sz val="10"/>
        <rFont val="細明體"/>
        <family val="3"/>
      </rPr>
      <t>折現值</t>
    </r>
  </si>
  <si>
    <r>
      <t>買進成交日計算</t>
    </r>
    <r>
      <rPr>
        <b/>
        <sz val="10"/>
        <rFont val="Times New Roman"/>
        <family val="1"/>
      </rPr>
      <t xml:space="preserve">                           Duration</t>
    </r>
    <r>
      <rPr>
        <b/>
        <sz val="10"/>
        <rFont val="細明體"/>
        <family val="3"/>
      </rPr>
      <t>之</t>
    </r>
    <r>
      <rPr>
        <b/>
        <sz val="10"/>
        <rFont val="Times New Roman"/>
        <family val="1"/>
      </rPr>
      <t>dp/dy</t>
    </r>
    <r>
      <rPr>
        <b/>
        <sz val="10"/>
        <rFont val="細明體"/>
        <family val="3"/>
      </rPr>
      <t>流量</t>
    </r>
  </si>
  <si>
    <r>
      <t>賣出成交日計算</t>
    </r>
    <r>
      <rPr>
        <b/>
        <sz val="10"/>
        <rFont val="Times New Roman"/>
        <family val="1"/>
      </rPr>
      <t xml:space="preserve">                         Duration</t>
    </r>
    <r>
      <rPr>
        <b/>
        <sz val="10"/>
        <rFont val="細明體"/>
        <family val="3"/>
      </rPr>
      <t>之之</t>
    </r>
    <r>
      <rPr>
        <b/>
        <sz val="10"/>
        <rFont val="Times New Roman"/>
        <family val="1"/>
      </rPr>
      <t>dp/dy</t>
    </r>
    <r>
      <rPr>
        <b/>
        <sz val="10"/>
        <rFont val="細明體"/>
        <family val="3"/>
      </rPr>
      <t>流量</t>
    </r>
  </si>
  <si>
    <t>tB</t>
  </si>
  <si>
    <t>ts</t>
  </si>
  <si>
    <r>
      <t>計算至</t>
    </r>
    <r>
      <rPr>
        <b/>
        <sz val="12"/>
        <rFont val="Times New Roman"/>
        <family val="1"/>
      </rPr>
      <t xml:space="preserve"> </t>
    </r>
    <r>
      <rPr>
        <b/>
        <sz val="12"/>
        <rFont val="細明體"/>
        <family val="3"/>
      </rPr>
      <t>成交日現值</t>
    </r>
  </si>
  <si>
    <t>本交易成交總金額：</t>
  </si>
  <si>
    <t>本交易債券內含債息：</t>
  </si>
  <si>
    <t>Mdm= - (dp/dy)/P&gt;0</t>
  </si>
  <si>
    <t>本交易債券價格：</t>
  </si>
  <si>
    <t>Mdm= Md/(1+y)&gt;0</t>
  </si>
  <si>
    <t>本交易債券百元報價：</t>
  </si>
  <si>
    <t>Md=(1+y)*Mdm&gt;0</t>
  </si>
  <si>
    <r>
      <t>註：通常每口保證金交易收取存續期間的</t>
    </r>
    <r>
      <rPr>
        <b/>
        <sz val="12"/>
        <rFont val="Times New Roman"/>
        <family val="1"/>
      </rPr>
      <t>25</t>
    </r>
    <r>
      <rPr>
        <b/>
        <sz val="12"/>
        <rFont val="細明體"/>
        <family val="3"/>
      </rPr>
      <t>倍無限進位之萬元大整數，例如做一口</t>
    </r>
  </si>
  <si>
    <r>
      <t>Dd=PVO1=dp/dy=</t>
    </r>
    <r>
      <rPr>
        <b/>
        <sz val="12"/>
        <rFont val="細明體"/>
        <family val="3"/>
      </rPr>
      <t>斜率</t>
    </r>
    <r>
      <rPr>
        <b/>
        <sz val="12"/>
        <rFont val="Times New Roman"/>
        <family val="1"/>
      </rPr>
      <t>&lt;0</t>
    </r>
  </si>
  <si>
    <r>
      <t xml:space="preserve">         </t>
    </r>
    <r>
      <rPr>
        <b/>
        <sz val="12"/>
        <rFont val="細明體"/>
        <family val="3"/>
      </rPr>
      <t>保證金交易為面額</t>
    </r>
    <r>
      <rPr>
        <b/>
        <sz val="12"/>
        <rFont val="Times New Roman"/>
        <family val="1"/>
      </rPr>
      <t>$ 50,000,000</t>
    </r>
    <r>
      <rPr>
        <b/>
        <sz val="12"/>
        <rFont val="細明體"/>
        <family val="3"/>
      </rPr>
      <t>元，若存續期間</t>
    </r>
    <r>
      <rPr>
        <b/>
        <sz val="12"/>
        <rFont val="Times New Roman"/>
        <family val="1"/>
      </rPr>
      <t>Duration</t>
    </r>
    <r>
      <rPr>
        <b/>
        <sz val="12"/>
        <rFont val="細明體"/>
        <family val="3"/>
      </rPr>
      <t>為</t>
    </r>
    <r>
      <rPr>
        <b/>
        <sz val="12"/>
        <rFont val="Times New Roman"/>
        <family val="1"/>
      </rPr>
      <t>12</t>
    </r>
    <r>
      <rPr>
        <b/>
        <sz val="12"/>
        <rFont val="細明體"/>
        <family val="3"/>
      </rPr>
      <t>年，則保證金收取</t>
    </r>
    <r>
      <rPr>
        <b/>
        <sz val="12"/>
        <rFont val="Times New Roman"/>
        <family val="1"/>
      </rPr>
      <t xml:space="preserve"> </t>
    </r>
  </si>
  <si>
    <r>
      <t xml:space="preserve">          $ 3,000,000 </t>
    </r>
    <r>
      <rPr>
        <b/>
        <sz val="12"/>
        <rFont val="細明體"/>
        <family val="3"/>
      </rPr>
      <t>元；若存續期間</t>
    </r>
    <r>
      <rPr>
        <b/>
        <sz val="12"/>
        <rFont val="Times New Roman"/>
        <family val="1"/>
      </rPr>
      <t>Duration</t>
    </r>
    <r>
      <rPr>
        <b/>
        <sz val="12"/>
        <rFont val="細明體"/>
        <family val="3"/>
      </rPr>
      <t>為</t>
    </r>
    <r>
      <rPr>
        <b/>
        <sz val="12"/>
        <rFont val="Times New Roman"/>
        <family val="1"/>
      </rPr>
      <t xml:space="preserve"> 4.27 </t>
    </r>
    <r>
      <rPr>
        <b/>
        <sz val="12"/>
        <rFont val="細明體"/>
        <family val="3"/>
      </rPr>
      <t>年，則保證金收取</t>
    </r>
    <r>
      <rPr>
        <b/>
        <sz val="12"/>
        <rFont val="Times New Roman"/>
        <family val="1"/>
      </rPr>
      <t xml:space="preserve">  $ 1,070,000 </t>
    </r>
    <r>
      <rPr>
        <b/>
        <sz val="12"/>
        <rFont val="細明體"/>
        <family val="3"/>
      </rPr>
      <t>元；若</t>
    </r>
  </si>
  <si>
    <r>
      <t xml:space="preserve">         </t>
    </r>
    <r>
      <rPr>
        <b/>
        <sz val="12"/>
        <rFont val="細明體"/>
        <family val="3"/>
      </rPr>
      <t>存續期間</t>
    </r>
    <r>
      <rPr>
        <b/>
        <sz val="12"/>
        <rFont val="Times New Roman"/>
        <family val="1"/>
      </rPr>
      <t>Duration</t>
    </r>
    <r>
      <rPr>
        <b/>
        <sz val="12"/>
        <rFont val="細明體"/>
        <family val="3"/>
      </rPr>
      <t>為</t>
    </r>
    <r>
      <rPr>
        <b/>
        <sz val="12"/>
        <rFont val="Times New Roman"/>
        <family val="1"/>
      </rPr>
      <t xml:space="preserve"> 10.59</t>
    </r>
    <r>
      <rPr>
        <b/>
        <sz val="12"/>
        <rFont val="細明體"/>
        <family val="3"/>
      </rPr>
      <t>年，則保證金收取</t>
    </r>
    <r>
      <rPr>
        <b/>
        <sz val="12"/>
        <rFont val="Times New Roman"/>
        <family val="1"/>
      </rPr>
      <t xml:space="preserve"> $ 2,650,000 </t>
    </r>
    <r>
      <rPr>
        <b/>
        <sz val="12"/>
        <rFont val="細明體"/>
        <family val="3"/>
      </rPr>
      <t>元；以次類推。</t>
    </r>
  </si>
  <si>
    <t xml:space="preserve">利潤 = 成交總金額的差 = </t>
  </si>
  <si>
    <t>但此金額未考慮融資成本，即RS利息</t>
  </si>
  <si>
    <t xml:space="preserve">百元報價計算的差 = </t>
  </si>
  <si>
    <t xml:space="preserve">應計利息差額 = </t>
  </si>
  <si>
    <t xml:space="preserve">百元價差+應計利息差 = </t>
  </si>
  <si>
    <r>
      <t>符合</t>
    </r>
    <r>
      <rPr>
        <b/>
        <sz val="12"/>
        <rFont val="Times New Roman"/>
        <family val="1"/>
      </rPr>
      <t xml:space="preserve"> </t>
    </r>
    <r>
      <rPr>
        <b/>
        <sz val="12"/>
        <rFont val="細明體"/>
        <family val="3"/>
      </rPr>
      <t>利潤</t>
    </r>
    <r>
      <rPr>
        <b/>
        <sz val="12"/>
        <rFont val="Times New Roman"/>
        <family val="1"/>
      </rPr>
      <t xml:space="preserve"> </t>
    </r>
    <r>
      <rPr>
        <b/>
        <sz val="12"/>
        <rFont val="細明體"/>
        <family val="3"/>
      </rPr>
      <t>計算值</t>
    </r>
  </si>
  <si>
    <r>
      <t>保證金交易計算練習題</t>
    </r>
    <r>
      <rPr>
        <b/>
        <sz val="16"/>
        <color indexed="16"/>
        <rFont val="新細明體"/>
        <family val="1"/>
      </rPr>
      <t>〈央債</t>
    </r>
    <r>
      <rPr>
        <b/>
        <sz val="16"/>
        <color indexed="16"/>
        <rFont val="Times New Roman"/>
        <family val="1"/>
      </rPr>
      <t xml:space="preserve"> 97-3</t>
    </r>
    <r>
      <rPr>
        <b/>
        <sz val="16"/>
        <color indexed="16"/>
        <rFont val="新細明體"/>
        <family val="1"/>
      </rPr>
      <t>〉</t>
    </r>
    <r>
      <rPr>
        <b/>
        <sz val="20"/>
        <color indexed="16"/>
        <rFont val="新細明體"/>
        <family val="1"/>
      </rPr>
      <t xml:space="preserve"> </t>
    </r>
    <r>
      <rPr>
        <b/>
        <sz val="20"/>
        <color indexed="10"/>
        <rFont val="新細明體"/>
        <family val="1"/>
      </rPr>
      <t xml:space="preserve">      </t>
    </r>
    <r>
      <rPr>
        <b/>
        <sz val="16"/>
        <color indexed="10"/>
        <rFont val="新細明體"/>
        <family val="1"/>
      </rPr>
      <t xml:space="preserve">   </t>
    </r>
    <r>
      <rPr>
        <b/>
        <sz val="16"/>
        <rFont val="新細明體"/>
        <family val="1"/>
      </rPr>
      <t xml:space="preserve">         </t>
    </r>
    <r>
      <rPr>
        <b/>
        <sz val="16"/>
        <rFont val="Times New Roman"/>
        <family val="1"/>
      </rPr>
      <t xml:space="preserve">       </t>
    </r>
    <r>
      <rPr>
        <b/>
        <sz val="16"/>
        <rFont val="新細明體"/>
        <family val="1"/>
      </rPr>
      <t xml:space="preserve">       </t>
    </r>
    <r>
      <rPr>
        <b/>
        <sz val="16"/>
        <rFont val="Times New Roman"/>
        <family val="1"/>
      </rPr>
      <t xml:space="preserve">                          </t>
    </r>
    <r>
      <rPr>
        <b/>
        <sz val="11"/>
        <rFont val="Times New Roman"/>
        <family val="1"/>
      </rPr>
      <t xml:space="preserve"> </t>
    </r>
    <r>
      <rPr>
        <b/>
        <sz val="11"/>
        <color indexed="18"/>
        <rFont val="Times New Roman"/>
        <family val="1"/>
      </rPr>
      <t xml:space="preserve">{  </t>
    </r>
    <r>
      <rPr>
        <b/>
        <sz val="11"/>
        <color indexed="18"/>
        <rFont val="新細明體"/>
        <family val="1"/>
      </rPr>
      <t>十年期</t>
    </r>
    <r>
      <rPr>
        <b/>
        <sz val="11"/>
        <color indexed="18"/>
        <rFont val="Times New Roman"/>
        <family val="1"/>
      </rPr>
      <t xml:space="preserve">97/3/14~107/3/14 / </t>
    </r>
    <r>
      <rPr>
        <b/>
        <sz val="11"/>
        <color indexed="18"/>
        <rFont val="新細明體"/>
        <family val="1"/>
      </rPr>
      <t xml:space="preserve">每年付息一次 </t>
    </r>
    <r>
      <rPr>
        <b/>
        <sz val="11"/>
        <color indexed="18"/>
        <rFont val="Times New Roman"/>
        <family val="1"/>
      </rPr>
      <t xml:space="preserve">/ </t>
    </r>
    <r>
      <rPr>
        <b/>
        <sz val="11"/>
        <color indexed="18"/>
        <rFont val="新細明體"/>
        <family val="1"/>
      </rPr>
      <t>票面</t>
    </r>
    <r>
      <rPr>
        <b/>
        <sz val="11"/>
        <color indexed="18"/>
        <rFont val="Times New Roman"/>
        <family val="1"/>
      </rPr>
      <t>2.375%  }</t>
    </r>
  </si>
  <si>
    <r>
      <t>△</t>
    </r>
    <r>
      <rPr>
        <sz val="10"/>
        <rFont val="Sөũ"/>
        <family val="2"/>
      </rPr>
      <t>97</t>
    </r>
    <r>
      <rPr>
        <sz val="10"/>
        <rFont val="細明體"/>
        <family val="3"/>
      </rPr>
      <t>甲</t>
    </r>
    <r>
      <rPr>
        <sz val="10"/>
        <rFont val="Sөũ"/>
        <family val="2"/>
      </rPr>
      <t>4</t>
    </r>
  </si>
  <si>
    <r>
      <t>97</t>
    </r>
    <r>
      <rPr>
        <sz val="10"/>
        <rFont val="細明體"/>
        <family val="3"/>
      </rPr>
      <t>甲</t>
    </r>
    <r>
      <rPr>
        <sz val="10"/>
        <rFont val="Sөũ"/>
        <family val="2"/>
      </rPr>
      <t>6</t>
    </r>
  </si>
  <si>
    <t>97.09.24</t>
  </si>
  <si>
    <t>107.09.24</t>
  </si>
  <si>
    <r>
      <t>※</t>
    </r>
    <r>
      <rPr>
        <sz val="10"/>
        <rFont val="Sөũ"/>
        <family val="2"/>
      </rPr>
      <t>97</t>
    </r>
    <r>
      <rPr>
        <sz val="10"/>
        <rFont val="細明體"/>
        <family val="3"/>
      </rPr>
      <t>甲</t>
    </r>
    <r>
      <rPr>
        <sz val="10"/>
        <rFont val="Sөũ"/>
        <family val="2"/>
      </rPr>
      <t>4</t>
    </r>
  </si>
  <si>
    <t>97.10.29</t>
  </si>
  <si>
    <t>102.07.20</t>
  </si>
  <si>
    <r>
      <t>十.94年7月首次發行可分割公債;</t>
    </r>
    <r>
      <rPr>
        <sz val="12"/>
        <color indexed="10"/>
        <rFont val="細明體"/>
        <family val="3"/>
      </rPr>
      <t>△表可分割公債</t>
    </r>
    <r>
      <rPr>
        <sz val="12"/>
        <rFont val="細明體"/>
        <family val="3"/>
      </rPr>
      <t>。</t>
    </r>
  </si>
  <si>
    <r>
      <t>98</t>
    </r>
    <r>
      <rPr>
        <b/>
        <sz val="12"/>
        <rFont val="新細明體"/>
        <family val="1"/>
      </rPr>
      <t>年</t>
    </r>
    <r>
      <rPr>
        <b/>
        <sz val="12"/>
        <rFont val="Times New Roman"/>
        <family val="1"/>
      </rPr>
      <t>9</t>
    </r>
    <r>
      <rPr>
        <b/>
        <sz val="12"/>
        <rFont val="新細明體"/>
        <family val="1"/>
      </rPr>
      <t>月</t>
    </r>
    <r>
      <rPr>
        <b/>
        <sz val="12"/>
        <rFont val="Times New Roman"/>
        <family val="1"/>
      </rPr>
      <t>24</t>
    </r>
    <r>
      <rPr>
        <b/>
        <sz val="12"/>
        <rFont val="新細明體"/>
        <family val="1"/>
      </rPr>
      <t>日</t>
    </r>
    <r>
      <rPr>
        <b/>
        <sz val="12"/>
        <rFont val="Times New Roman"/>
        <family val="1"/>
      </rPr>
      <t xml:space="preserve">   (</t>
    </r>
    <r>
      <rPr>
        <b/>
        <sz val="12"/>
        <rFont val="新細明體"/>
        <family val="1"/>
      </rPr>
      <t>星期</t>
    </r>
    <r>
      <rPr>
        <b/>
        <sz val="12"/>
        <rFont val="Times New Roman"/>
        <family val="1"/>
      </rPr>
      <t xml:space="preserve"> </t>
    </r>
    <r>
      <rPr>
        <b/>
        <sz val="12"/>
        <rFont val="新細明體"/>
        <family val="1"/>
      </rPr>
      <t>四</t>
    </r>
    <r>
      <rPr>
        <b/>
        <sz val="12"/>
        <rFont val="Times New Roman"/>
        <family val="1"/>
      </rPr>
      <t xml:space="preserve">  )</t>
    </r>
  </si>
  <si>
    <r>
      <t>98</t>
    </r>
    <r>
      <rPr>
        <b/>
        <sz val="12"/>
        <rFont val="新細明體"/>
        <family val="1"/>
      </rPr>
      <t>年</t>
    </r>
    <r>
      <rPr>
        <b/>
        <sz val="12"/>
        <rFont val="Times New Roman"/>
        <family val="1"/>
      </rPr>
      <t>9</t>
    </r>
    <r>
      <rPr>
        <b/>
        <sz val="12"/>
        <rFont val="新細明體"/>
        <family val="1"/>
      </rPr>
      <t>月</t>
    </r>
    <r>
      <rPr>
        <b/>
        <sz val="12"/>
        <rFont val="Times New Roman"/>
        <family val="1"/>
      </rPr>
      <t>23</t>
    </r>
    <r>
      <rPr>
        <b/>
        <sz val="12"/>
        <rFont val="新細明體"/>
        <family val="1"/>
      </rPr>
      <t>日</t>
    </r>
    <r>
      <rPr>
        <b/>
        <sz val="12"/>
        <rFont val="Times New Roman"/>
        <family val="1"/>
      </rPr>
      <t xml:space="preserve">   (</t>
    </r>
    <r>
      <rPr>
        <b/>
        <sz val="12"/>
        <rFont val="新細明體"/>
        <family val="1"/>
      </rPr>
      <t>星期</t>
    </r>
    <r>
      <rPr>
        <b/>
        <sz val="12"/>
        <rFont val="Times New Roman"/>
        <family val="1"/>
      </rPr>
      <t xml:space="preserve"> </t>
    </r>
    <r>
      <rPr>
        <b/>
        <sz val="12"/>
        <rFont val="新細明體"/>
        <family val="1"/>
      </rPr>
      <t>三</t>
    </r>
    <r>
      <rPr>
        <b/>
        <sz val="12"/>
        <rFont val="Times New Roman"/>
        <family val="1"/>
      </rPr>
      <t xml:space="preserve">  )</t>
    </r>
  </si>
  <si>
    <r>
      <t>91</t>
    </r>
    <r>
      <rPr>
        <u val="single"/>
        <sz val="12"/>
        <color indexed="12"/>
        <rFont val="Sөũ"/>
        <family val="2"/>
      </rPr>
      <t>中央政府建設公債甲</t>
    </r>
  </si>
  <si>
    <t>111/02/05</t>
  </si>
  <si>
    <t>A91104</t>
  </si>
  <si>
    <t>101/03/08</t>
  </si>
  <si>
    <t>A91106</t>
  </si>
  <si>
    <t>A91107</t>
  </si>
  <si>
    <t>111/08/16</t>
  </si>
  <si>
    <t>A91108</t>
  </si>
  <si>
    <t>九十一年度甲類第八期</t>
  </si>
  <si>
    <t>101/09/10</t>
  </si>
  <si>
    <t>A91109</t>
  </si>
  <si>
    <t>九十一年度甲類第九期</t>
  </si>
  <si>
    <t>A91111</t>
  </si>
  <si>
    <t>101/12/17</t>
  </si>
  <si>
    <t>A92102</t>
  </si>
  <si>
    <r>
      <t>92</t>
    </r>
    <r>
      <rPr>
        <u val="single"/>
        <sz val="12"/>
        <color indexed="12"/>
        <rFont val="Sөũ"/>
        <family val="2"/>
      </rPr>
      <t>中央政府建設公債甲</t>
    </r>
  </si>
  <si>
    <t>A92102R</t>
  </si>
  <si>
    <t>A92103</t>
  </si>
  <si>
    <t>112/02/18</t>
  </si>
  <si>
    <t>A92103R</t>
  </si>
  <si>
    <t>A92104</t>
  </si>
  <si>
    <t>102/03/07</t>
  </si>
  <si>
    <t>兒孫自有兒孫福，莫為兒孫作馬牛。</t>
  </si>
  <si>
    <t>生不認魂(認份)，死不認屍。</t>
  </si>
  <si>
    <t>出家如初，成佛有餘。【莫忘初心】</t>
  </si>
  <si>
    <t>請下載正音http://www.cyut.edu.tw/~chs/Track%2001.mp3</t>
  </si>
  <si>
    <t>知者(智者)減半，省者全無。</t>
  </si>
  <si>
    <t>年年防饑，夜夜防盜。</t>
  </si>
  <si>
    <t>學者如禾如稻，不學者如蒿如草。【戒驕傲】</t>
  </si>
  <si>
    <t>從儉入奢易，從奢入儉難。</t>
  </si>
  <si>
    <t>龍游淺水遭蝦戲，虎落平陽被犬欺。</t>
  </si>
  <si>
    <t>苗從地(蒂)發，樹向枝分。</t>
  </si>
  <si>
    <t>傷人一語，利如刀割。</t>
  </si>
  <si>
    <t>賢婦令夫貴，惡婦令夫敗。【夫婦和家道興】</t>
  </si>
  <si>
    <t>觸來莫與說，事過心清涼。</t>
  </si>
  <si>
    <t>點塔七層，不如暗處一燈。</t>
  </si>
  <si>
    <r>
      <t xml:space="preserve">  讀書報告內容如引述法規，務必查考法條</t>
    </r>
    <r>
      <rPr>
        <b/>
        <sz val="14"/>
        <color indexed="10"/>
        <rFont val="新細明體"/>
        <family val="1"/>
      </rPr>
      <t>最新</t>
    </r>
    <r>
      <rPr>
        <b/>
        <sz val="14"/>
        <color indexed="8"/>
        <rFont val="新細明體"/>
        <family val="1"/>
      </rPr>
      <t>名稱、法條</t>
    </r>
    <r>
      <rPr>
        <b/>
        <sz val="14"/>
        <color indexed="10"/>
        <rFont val="新細明體"/>
        <family val="1"/>
      </rPr>
      <t>最新</t>
    </r>
    <r>
      <rPr>
        <b/>
        <sz val="14"/>
        <color indexed="8"/>
        <rFont val="新細明體"/>
        <family val="1"/>
      </rPr>
      <t>內容、</t>
    </r>
    <r>
      <rPr>
        <b/>
        <sz val="14"/>
        <color indexed="10"/>
        <rFont val="新細明體"/>
        <family val="1"/>
      </rPr>
      <t>最新</t>
    </r>
    <r>
      <rPr>
        <b/>
        <sz val="14"/>
        <color indexed="8"/>
        <rFont val="新細明體"/>
        <family val="1"/>
      </rPr>
      <t>修正公告日期及發布文號，註明資料出處、</t>
    </r>
  </si>
  <si>
    <t xml:space="preserve">  前項法規查考，以官方的「證券暨期貨法令判解查詢系統」http://www.selaw.com.tw/new.asp 網站內容為準。</t>
  </si>
  <si>
    <t>86.07.24</t>
  </si>
  <si>
    <t>82甲2</t>
  </si>
  <si>
    <r>
      <t xml:space="preserve">   按以上規定繳交報告後修正版者，如因主動發現內容必須再更正，可以依照相同格式，寄發</t>
    </r>
    <r>
      <rPr>
        <b/>
        <sz val="14"/>
        <color indexed="12"/>
        <rFont val="新細明體"/>
        <family val="1"/>
      </rPr>
      <t>報告後修正第二版、第三版</t>
    </r>
    <r>
      <rPr>
        <b/>
        <sz val="14"/>
        <rFont val="新細明體"/>
        <family val="1"/>
      </rPr>
      <t>給</t>
    </r>
  </si>
  <si>
    <r>
      <t>4</t>
    </r>
    <r>
      <rPr>
        <sz val="14"/>
        <rFont val="細明體"/>
        <family val="3"/>
      </rPr>
      <t>、</t>
    </r>
  </si>
  <si>
    <r>
      <t xml:space="preserve"> </t>
    </r>
    <r>
      <rPr>
        <b/>
        <sz val="14"/>
        <rFont val="新細明體"/>
        <family val="1"/>
      </rPr>
      <t>金融日記表最右邊的政策面重要資訊，有幾個禁忌絕對不能寫。</t>
    </r>
  </si>
  <si>
    <r>
      <t xml:space="preserve">          (3). </t>
    </r>
    <r>
      <rPr>
        <b/>
        <sz val="14"/>
        <color indexed="12"/>
        <rFont val="新細明體"/>
        <family val="1"/>
      </rPr>
      <t>非關政策的個別市場指數漲跌、成交價量變化，絕對不能抄寫。例如大盤漲跌幾點、道瓊指數跌幾點。</t>
    </r>
  </si>
  <si>
    <r>
      <t xml:space="preserve">          (4). </t>
    </r>
    <r>
      <rPr>
        <b/>
        <sz val="14"/>
        <color indexed="12"/>
        <rFont val="新細明體"/>
        <family val="1"/>
      </rPr>
      <t>非關政策的個別產業、商品價格或消息，絕對不能抄寫。例如鋼鐵產業前景、</t>
    </r>
    <r>
      <rPr>
        <b/>
        <sz val="14"/>
        <color indexed="12"/>
        <rFont val="Times New Roman"/>
        <family val="1"/>
      </rPr>
      <t>DRAM</t>
    </r>
    <r>
      <rPr>
        <b/>
        <sz val="14"/>
        <color indexed="12"/>
        <rFont val="新細明體"/>
        <family val="1"/>
      </rPr>
      <t>、被動元件價格起落。</t>
    </r>
  </si>
  <si>
    <t>上課時閱讀其他科目課本，做其他科目作業，無法舉證與本科目之必要關連時，每案次扣該科目學科總分 3 分。</t>
  </si>
  <si>
    <t>上課時務必關閉手機。有急事待聯絡者，請事先將手機設成振動方式，來電時跟老師告聲歉可以到教室外去講電話。</t>
  </si>
  <si>
    <t>上課中非經同意講手機電話，是非常不禮貌的行為，是對老師、同學的不尊重，也是破壞自己形像的表現。</t>
  </si>
  <si>
    <t>次日上課應備辦物品，前一晚就先備妥。避免出門前倉皇，自貽伊戚。</t>
  </si>
  <si>
    <t>小老師應於上課前事先幫老師準備熱茶水(向系辦借瓷杯)、粉筆或白板筆、板擦，黑板擦乾淨、開冷氣、麥克風，</t>
  </si>
  <si>
    <r>
      <t>上課中，請勿任意隨性進出教室。老師忘記下課時，任何人都可以善意提醒。</t>
    </r>
    <r>
      <rPr>
        <b/>
        <sz val="14"/>
        <color indexed="10"/>
        <rFont val="新細明體"/>
        <family val="1"/>
      </rPr>
      <t>(上課中任意隨性進出教室，是可忍，孰不可忍？)</t>
    </r>
  </si>
  <si>
    <t>備妥雷射筆及指示棒。安排同學輪流幫忙於上課前架設好電腦、單槍投影機，電腦可事先找系辦或老師借用。</t>
  </si>
  <si>
    <t>教室定置式電腦及懸吊式單槍投影機經常故障，報告前應先測試。必要時速洽系辦借用移動式單槍投影機。</t>
  </si>
  <si>
    <t>註2： 投資組合欄星期二所抄錄為本週一新建部位各檔股票之收盤價格，星期六所抄錄為星期五之收盤價格，餘類推。  註3： 本週一剩餘現金=上週一剩餘現金 + 上週五收盤時投資組合股票價值 - 本週一收盤時投資組合股票價值。       註4： 本週投資報酬率 = ( 本週五收盤時投資組合股票價值+本週一剩餘現金) - ( 上週五收盤時投資組合股票價值+上週一剩餘現金) / (上週五收盤時投資組合股票價值+上週一剩餘現金 )*( 365 / 7 )*100 %。       股票代號請查http://www.stock168.com.tw/search/query_form.asp   註5：請同學自行檢查：(  本週一新建部位投資組合股票價值 + 本週一剩餘現金  )  不得超過   ( 上週五收盤投資組合股票價值 + 上週一剩餘現金  )。換言之，投資如有累積盈餘，可以動支。</t>
  </si>
  <si>
    <r>
      <t>公債資料表</t>
    </r>
    <r>
      <rPr>
        <b/>
        <sz val="8"/>
        <color indexed="10"/>
        <rFont val="Sөũ"/>
        <family val="2"/>
      </rPr>
      <t>http://www.kgieworld.com.tw/bond/bond_05_02.htm</t>
    </r>
  </si>
  <si>
    <t>97甲3</t>
  </si>
  <si>
    <t>97.03.14</t>
  </si>
  <si>
    <t>107.03.14</t>
  </si>
  <si>
    <t>※97甲1</t>
  </si>
  <si>
    <t>97.04.18</t>
  </si>
  <si>
    <t>※97甲2</t>
  </si>
  <si>
    <t>97.05.09</t>
  </si>
  <si>
    <t>※97甲3</t>
  </si>
  <si>
    <t>97.06.13</t>
  </si>
  <si>
    <t>97.07.20</t>
  </si>
  <si>
    <r>
      <t>95</t>
    </r>
    <r>
      <rPr>
        <u val="single"/>
        <sz val="12"/>
        <color indexed="12"/>
        <rFont val="Sөũ"/>
        <family val="2"/>
      </rPr>
      <t>中央政府建設公債甲</t>
    </r>
  </si>
  <si>
    <t>100/01/06</t>
  </si>
  <si>
    <r>
      <t xml:space="preserve">      寄作業的郵件，可以不必另有內容，但為避免錯漏收件，來信</t>
    </r>
    <r>
      <rPr>
        <b/>
        <sz val="14"/>
        <color indexed="10"/>
        <rFont val="新細明體"/>
        <family val="1"/>
      </rPr>
      <t>郵件主旨</t>
    </r>
    <r>
      <rPr>
        <b/>
        <sz val="14"/>
        <color indexed="8"/>
        <rFont val="新細明體"/>
        <family val="1"/>
      </rPr>
      <t>文字，規定如下：</t>
    </r>
  </si>
  <si>
    <t>未能標明第幾章者，應註明第幾專題</t>
  </si>
  <si>
    <t xml:space="preserve">    ( 其他各班各專業課程、科目代號、組別、章節範圍，均請各自覈實調整 )</t>
  </si>
  <si>
    <t xml:space="preserve">  全體組員務必在開學之初即熟讀本規定。並互相約束，隨時檢討是否遵守本要點從事讀書報告之作業。</t>
  </si>
  <si>
    <r>
      <t>20</t>
    </r>
    <r>
      <rPr>
        <sz val="14"/>
        <rFont val="細明體"/>
        <family val="3"/>
      </rPr>
      <t>、</t>
    </r>
  </si>
  <si>
    <r>
      <t>21</t>
    </r>
    <r>
      <rPr>
        <sz val="14"/>
        <rFont val="細明體"/>
        <family val="3"/>
      </rPr>
      <t>、</t>
    </r>
  </si>
  <si>
    <r>
      <t xml:space="preserve">   </t>
    </r>
    <r>
      <rPr>
        <b/>
        <sz val="14"/>
        <rFont val="新細明體"/>
        <family val="1"/>
      </rPr>
      <t>報告的每一頁，一定都要有頁碼。頁碼由封面開始編到封底最後一頁。</t>
    </r>
  </si>
  <si>
    <r>
      <t>22</t>
    </r>
    <r>
      <rPr>
        <sz val="14"/>
        <rFont val="新細明體"/>
        <family val="1"/>
      </rPr>
      <t>、</t>
    </r>
  </si>
  <si>
    <t xml:space="preserve">             南韓天主教樞機主教金壽煥在專訪中激動的說，「這是讓韓國人無法在世界面前抬頭的恥辱…。」他流下眼淚</t>
  </si>
  <si>
    <t xml:space="preserve">             無法繼續講話。</t>
  </si>
  <si>
    <t>(小故事：陳水扁公開炫耀他當年如何替夫人吳淑珍立委捉刀寫質詢稿。總統沒有檢討反省的能力，導致國人認為抄襲</t>
  </si>
  <si>
    <t xml:space="preserve">              和作假沒什大不了。這就是社會風氣以無恥為能事、以作弊為長才的由來。</t>
  </si>
  <si>
    <r>
      <t>11</t>
    </r>
    <r>
      <rPr>
        <sz val="14"/>
        <rFont val="細明體"/>
        <family val="3"/>
      </rPr>
      <t>、</t>
    </r>
  </si>
  <si>
    <t>95甲6</t>
  </si>
  <si>
    <t>95.09.08</t>
  </si>
  <si>
    <t>105.09.08</t>
  </si>
  <si>
    <t>※△95甲5</t>
  </si>
  <si>
    <t>95.10.20</t>
  </si>
  <si>
    <t>95甲7</t>
  </si>
  <si>
    <t>95.11.10</t>
  </si>
  <si>
    <t>115.11.10</t>
  </si>
  <si>
    <t>※95甲6</t>
  </si>
  <si>
    <t>95.12.19</t>
  </si>
  <si>
    <t>95年度合計</t>
  </si>
  <si>
    <t>96甲1</t>
  </si>
  <si>
    <t>96.01.26</t>
  </si>
  <si>
    <t>101.01.26</t>
  </si>
  <si>
    <t>96甲2</t>
  </si>
  <si>
    <t>96.02.14</t>
  </si>
  <si>
    <t>116.02.14</t>
  </si>
  <si>
    <t>96甲3</t>
  </si>
  <si>
    <t>96.03.16</t>
  </si>
  <si>
    <t>106.03.16</t>
  </si>
  <si>
    <t>※96甲1</t>
  </si>
  <si>
    <t>96.04.04</t>
  </si>
  <si>
    <t>96年度合計</t>
  </si>
  <si>
    <t>92.02.18</t>
  </si>
  <si>
    <t>112.02.18</t>
  </si>
  <si>
    <t>92甲4</t>
  </si>
  <si>
    <t>92.03.07</t>
  </si>
  <si>
    <t>98-1#3056金融市場-4進財3B陳證棋093137...</t>
  </si>
  <si>
    <t xml:space="preserve">  0921339695@yahoo.com.tw</t>
  </si>
  <si>
    <t>98-1#3056金融市場-4進財3B鍾榮輝093340...</t>
  </si>
  <si>
    <t xml:space="preserve">  9616703@yahoo.com.tw</t>
  </si>
  <si>
    <t>98-1#3056金融市場-4進財3B謝健輝093649...</t>
  </si>
  <si>
    <t xml:space="preserve">  a626757@gmail.com</t>
  </si>
  <si>
    <t>98-1#3056金融市場-4進財3B廖婷玲098786...</t>
  </si>
  <si>
    <t xml:space="preserve">  b6132027@hotmail.com</t>
  </si>
  <si>
    <t>98-1#3056金融市場-4進財3B林育民098822...</t>
  </si>
  <si>
    <t xml:space="preserve">  call0916341736@yahoo.com.tw</t>
  </si>
  <si>
    <t>98-1#3056金融市場-4進財3B吳佩珊093599...</t>
  </si>
  <si>
    <t xml:space="preserve">  cat1988221@yahoo.com.tw</t>
  </si>
  <si>
    <t>98-1#3056金融市場-4進財3B張鈴0982060...</t>
  </si>
  <si>
    <t xml:space="preserve">  changling92@yahoo.com.tw</t>
  </si>
  <si>
    <t xml:space="preserve">  child0429@hotmail.com</t>
  </si>
  <si>
    <t>98-1#3056金融市場-4進財3B洪來滿091877...</t>
  </si>
  <si>
    <t xml:space="preserve">  daphnemon9878@yahoo.com.tw</t>
  </si>
  <si>
    <t>98-1#3056金融市場-4進財3B張峰益095598...</t>
  </si>
  <si>
    <t xml:space="preserve">  fengyigx21@hotmail.com</t>
  </si>
  <si>
    <t xml:space="preserve">  infer7714@yahoo.com.tw</t>
  </si>
  <si>
    <t>98-1#3056金融市場-4進財3B吳月瑜092519...</t>
  </si>
  <si>
    <t xml:space="preserve">  jenny_fish44@yahoo.com.tw</t>
  </si>
  <si>
    <t xml:space="preserve">  john.chang@ever-tech.com.tw</t>
  </si>
  <si>
    <t>98-1#3056金融市場-4進財3B龍瑞儀098925...</t>
  </si>
  <si>
    <t xml:space="preserve">  kelly760819@hotmail.com</t>
  </si>
  <si>
    <t xml:space="preserve">  kk751016@hotmail.com</t>
  </si>
  <si>
    <t>98-1#3056金融市場-4進財3B陳桂蘭093836...</t>
  </si>
  <si>
    <t xml:space="preserve">  lan1254@yahoo.com.tw</t>
  </si>
  <si>
    <t>98-1#3056金融市場-4進財3B林秀純092053...</t>
  </si>
  <si>
    <t xml:space="preserve">  linlin0269@yahoo.com.tw</t>
  </si>
  <si>
    <t>98-1#3056金融市場-4進財3B陳亭羽095868...</t>
  </si>
  <si>
    <t xml:space="preserve">  lnteep0720@hotmail.com</t>
  </si>
  <si>
    <t>98-1#3056金融市場-4進財3B林紋麒092059...</t>
  </si>
  <si>
    <t xml:space="preserve">  lovekitty925@livemail.tw</t>
  </si>
  <si>
    <t>98-1#3056金融市場-4進財3B林孟吟098737...</t>
  </si>
  <si>
    <t xml:space="preserve">  lovewei7777@hotmail.com</t>
  </si>
  <si>
    <t>98-1#3056金融市場-4進財3B朱少弘093869...</t>
  </si>
  <si>
    <t xml:space="preserve">  marchdog2000@yahoo.com.tw</t>
  </si>
  <si>
    <t xml:space="preserve">  melan_128@yahoo.com.tw</t>
  </si>
  <si>
    <t xml:space="preserve">  mia114881@hotmail.com</t>
  </si>
  <si>
    <t xml:space="preserve">  n048378719@hotmail.com</t>
  </si>
  <si>
    <t>98-1#3056金融市場-4進財3B賴亭君092804...</t>
  </si>
  <si>
    <t xml:space="preserve">  n0963100332@yahoo.com.tw</t>
  </si>
  <si>
    <t xml:space="preserve">  oo0310@yahoo.com.tw</t>
  </si>
  <si>
    <t>98-1#3056金融市場-4進財3B陳柏宏091971...</t>
  </si>
  <si>
    <t xml:space="preserve">  pockey389@hotmail.com</t>
  </si>
  <si>
    <t>98-1#3056金融市場-4進財3B張貽婷098090...</t>
  </si>
  <si>
    <t xml:space="preserve">  Reberca0906@hotmail.com</t>
  </si>
  <si>
    <t>98-1#3056金融市場-4進財3B黃善君092820...</t>
  </si>
  <si>
    <t xml:space="preserve">  renee66a@hotmail.com</t>
  </si>
  <si>
    <t xml:space="preserve">  s122068319@yahoo.com.tw</t>
  </si>
  <si>
    <t>98-1#3056金融市場-4進財3B林凱彬098019...</t>
  </si>
  <si>
    <t xml:space="preserve">  s2592s@yahoo.com.tw</t>
  </si>
  <si>
    <t xml:space="preserve">  sb05060920@hotmail.com</t>
  </si>
  <si>
    <t xml:space="preserve">  snoopy770510@yahoo.com.tw</t>
  </si>
  <si>
    <t>98-1#3056金融市場-4進財3A蘇莛愷098200...</t>
  </si>
  <si>
    <t xml:space="preserve">  tony7684@yahoo.com.tw</t>
  </si>
  <si>
    <t>98-1#3056金融市場-4進財3B黃惠禎095833...</t>
  </si>
  <si>
    <t xml:space="preserve">  tscasa1315@yahoo.com.tw</t>
  </si>
  <si>
    <t>98-1#3056金融市場-4進財3B方庭萱098748...</t>
  </si>
  <si>
    <t xml:space="preserve">  vanyvany0609@hotmail.com</t>
  </si>
  <si>
    <t>98-1#3056金融市場-4進財3B林谷霖098520...</t>
  </si>
  <si>
    <t xml:space="preserve">  x10806@yahoo.com.tw</t>
  </si>
  <si>
    <t xml:space="preserve">  y20040509@yahoo.com.tw</t>
  </si>
  <si>
    <t>98-1#3056金融市場-4進財3B江政衛098211...</t>
  </si>
  <si>
    <t xml:space="preserve">  zzlongod@hotmail.com</t>
  </si>
  <si>
    <t>台灣股市</t>
  </si>
  <si>
    <t>美國股市</t>
  </si>
  <si>
    <t>94.03.16</t>
  </si>
  <si>
    <t>104.03.16</t>
  </si>
  <si>
    <t>※94甲2</t>
  </si>
  <si>
    <t>94.04.11</t>
  </si>
  <si>
    <t>94甲5</t>
  </si>
  <si>
    <t>94.05.13</t>
  </si>
  <si>
    <t>109.05.13</t>
  </si>
  <si>
    <t>※94甲4</t>
  </si>
  <si>
    <t>94.06.27</t>
  </si>
  <si>
    <t>△94甲6</t>
  </si>
  <si>
    <t>94.07.20</t>
  </si>
  <si>
    <t>99.07.20</t>
  </si>
  <si>
    <t>※94甲3</t>
  </si>
  <si>
    <t>94.08.16</t>
  </si>
  <si>
    <t>94甲7</t>
  </si>
  <si>
    <t>94.09.12</t>
  </si>
  <si>
    <t>104.09.12</t>
  </si>
  <si>
    <t>※△94甲6</t>
  </si>
  <si>
    <t>94.10.07</t>
  </si>
  <si>
    <t>94甲8</t>
  </si>
  <si>
    <t>82甲5</t>
  </si>
  <si>
    <t>82.03.19</t>
  </si>
  <si>
    <t>87.03.19</t>
  </si>
  <si>
    <t>82甲6</t>
  </si>
  <si>
    <t>82.04.16</t>
  </si>
  <si>
    <t>89.04.16</t>
  </si>
  <si>
    <t>交甲1</t>
  </si>
  <si>
    <t>82.06.23</t>
  </si>
  <si>
    <t>86.06.23</t>
  </si>
  <si>
    <t>82年度合計</t>
  </si>
  <si>
    <t>83甲1</t>
  </si>
  <si>
    <t>82.09.22</t>
  </si>
  <si>
    <t>92.09.22</t>
  </si>
  <si>
    <t>83甲2</t>
  </si>
  <si>
    <t>82.12.17</t>
  </si>
  <si>
    <t>89.12.17</t>
  </si>
  <si>
    <t>83甲3</t>
  </si>
  <si>
    <t>83.01.18</t>
  </si>
  <si>
    <t>93.01.18</t>
  </si>
  <si>
    <t>二高4乙</t>
  </si>
  <si>
    <t>83.03.25</t>
  </si>
  <si>
    <t>90.03.25</t>
  </si>
  <si>
    <t>交甲2</t>
  </si>
  <si>
    <t>83.04.29</t>
  </si>
  <si>
    <t>90.04.29</t>
  </si>
  <si>
    <t>83年度合計</t>
  </si>
  <si>
    <t>84甲1</t>
  </si>
  <si>
    <t>83.11.18</t>
  </si>
  <si>
    <t>93.11.18</t>
  </si>
  <si>
    <t>84甲2</t>
  </si>
  <si>
    <t>83.12.16</t>
  </si>
  <si>
    <t>90.12.16</t>
  </si>
  <si>
    <t>交甲3</t>
  </si>
  <si>
    <t>84.03.17</t>
  </si>
  <si>
    <t>91.03.17</t>
  </si>
  <si>
    <t>交甲4</t>
  </si>
  <si>
    <t>84.06.16</t>
  </si>
  <si>
    <t>99.06.16</t>
  </si>
  <si>
    <t>84年度合計</t>
  </si>
  <si>
    <t>交乙1</t>
  </si>
  <si>
    <t>84.07.21</t>
  </si>
  <si>
    <t>99.07.21</t>
  </si>
  <si>
    <t>交甲5</t>
  </si>
  <si>
    <t>84.08.25</t>
  </si>
  <si>
    <t>99.08.25</t>
  </si>
  <si>
    <t>交甲6</t>
  </si>
  <si>
    <t>84.09.22</t>
  </si>
  <si>
    <t>99.09.22</t>
  </si>
  <si>
    <t>85甲1</t>
  </si>
  <si>
    <t>84.10.20</t>
  </si>
  <si>
    <t>87.10.20</t>
  </si>
  <si>
    <t>85甲2</t>
  </si>
  <si>
    <t>84.11.24</t>
  </si>
  <si>
    <t>87.11.24</t>
  </si>
  <si>
    <t>85甲3</t>
  </si>
  <si>
    <t>84.12.22</t>
  </si>
  <si>
    <t>91.12.22</t>
  </si>
  <si>
    <t>交甲7</t>
  </si>
  <si>
    <t>85.01.19</t>
  </si>
  <si>
    <t>95.01.19</t>
  </si>
  <si>
    <t>交乙2</t>
  </si>
  <si>
    <t>85.03.22</t>
  </si>
  <si>
    <t>100.03.22</t>
  </si>
  <si>
    <t>交甲8</t>
  </si>
  <si>
    <t>85.04.26</t>
  </si>
  <si>
    <t>95.04.26</t>
  </si>
  <si>
    <t>85甲4</t>
  </si>
  <si>
    <t>85.06.18</t>
  </si>
  <si>
    <t>92.06.18</t>
  </si>
  <si>
    <t>85年度合計</t>
  </si>
  <si>
    <t>交甲9</t>
  </si>
  <si>
    <t>85.08.23</t>
  </si>
  <si>
    <t>100.08.23</t>
  </si>
  <si>
    <t>86甲1</t>
  </si>
  <si>
    <t>85.09.24</t>
  </si>
  <si>
    <t>95.09.24</t>
  </si>
  <si>
    <t>86甲2</t>
  </si>
  <si>
    <t>85.10.22</t>
  </si>
  <si>
    <t>95.10.22</t>
  </si>
  <si>
    <t>92.12.05</t>
  </si>
  <si>
    <t>102.12.05</t>
  </si>
  <si>
    <t>92年度合計</t>
  </si>
  <si>
    <t>93甲1</t>
  </si>
  <si>
    <t>93.01.09</t>
  </si>
  <si>
    <t>95.01.09</t>
  </si>
  <si>
    <t>93甲2</t>
  </si>
  <si>
    <t>93.01.30</t>
  </si>
  <si>
    <t>98.01.30</t>
  </si>
  <si>
    <t>93甲3</t>
  </si>
  <si>
    <t>93.02.10</t>
  </si>
  <si>
    <t>113.02.10</t>
  </si>
  <si>
    <t>93甲4</t>
  </si>
  <si>
    <t>93.03.04</t>
  </si>
  <si>
    <t>103.03.04</t>
  </si>
  <si>
    <t>93甲5</t>
  </si>
  <si>
    <t>93.04.15</t>
  </si>
  <si>
    <t>95.04.15</t>
  </si>
  <si>
    <t>93甲6</t>
  </si>
  <si>
    <t>93.05.27</t>
  </si>
  <si>
    <t>123.05.27</t>
  </si>
  <si>
    <t>承作天數</t>
  </si>
  <si>
    <t xml:space="preserve">  1.</t>
  </si>
  <si>
    <t xml:space="preserve">  2.</t>
  </si>
  <si>
    <t xml:space="preserve">  3.</t>
  </si>
  <si>
    <t xml:space="preserve">  4.</t>
  </si>
  <si>
    <t xml:space="preserve">  5.</t>
  </si>
  <si>
    <t xml:space="preserve">  6.</t>
  </si>
  <si>
    <t>資本市場 ( 證券市場、基金管理、金融市場 )</t>
  </si>
  <si>
    <t xml:space="preserve">  7.</t>
  </si>
  <si>
    <t xml:space="preserve">  8.</t>
  </si>
  <si>
    <t>黑色豪門企業 (洗錢)( 證券市場、基金管理、金融市場、職業倫理 )</t>
  </si>
  <si>
    <t xml:space="preserve">  9.</t>
  </si>
  <si>
    <t>天下第一樓 ( 金融行銷管理、大四生)</t>
  </si>
  <si>
    <t>五月槐花開 ( 金融行銷管理、大四生)</t>
  </si>
  <si>
    <t>大國崛起 ( 經濟學、證券市場、基金管理、金融市場 )</t>
  </si>
  <si>
    <t>我要飛上天 (奮鬥)( 職業倫理 )</t>
  </si>
  <si>
    <t>挑戰星期天 (團隊精神)( 職業倫理 )</t>
  </si>
  <si>
    <t>奔騰年代 ( 職業倫理 )</t>
  </si>
  <si>
    <t xml:space="preserve">  10.</t>
  </si>
  <si>
    <t xml:space="preserve">  11.</t>
  </si>
  <si>
    <t xml:space="preserve">  12.</t>
  </si>
  <si>
    <t xml:space="preserve">  13.</t>
  </si>
  <si>
    <t xml:space="preserve">  14.</t>
  </si>
  <si>
    <t xml:space="preserve">  15.</t>
  </si>
  <si>
    <t>277.</t>
  </si>
  <si>
    <t>平生只會量人短，何不回頭把自量。</t>
  </si>
  <si>
    <t>318.</t>
  </si>
  <si>
    <t>國亂思良將，家貧思賢妻。</t>
  </si>
  <si>
    <t>278.</t>
  </si>
  <si>
    <t>見善如不及，見惡如探湯。</t>
  </si>
  <si>
    <t>319.</t>
  </si>
  <si>
    <t>池塘積水須防旱，田地深耕足養家。</t>
  </si>
  <si>
    <t>279.</t>
  </si>
  <si>
    <t>人窮志短，馬瘦毛長。</t>
  </si>
  <si>
    <t>320.</t>
  </si>
  <si>
    <t>根深不怕風搖動，樹正無愁月影斜。</t>
  </si>
  <si>
    <t>280.</t>
  </si>
  <si>
    <t>試問你該怎麼去收拾善後？除非有天大的理由，否則老師不會跑系院校三級教評會程序申請修改成績的。</t>
  </si>
  <si>
    <t>如果老師誤會，隨口說了『 有！有！有！』事後老師也未必真的收到貴組作業，結果同學的成績照常因作業沒交被當，</t>
  </si>
  <si>
    <t>平常同學用e-mail 跟老師聯繫，必須注意禮貌。如未署明系級姓名及選讀哪一班什麼課者，老師可以不理會。</t>
  </si>
  <si>
    <r>
      <t>易言之，</t>
    </r>
    <r>
      <rPr>
        <b/>
        <sz val="14"/>
        <color indexed="10"/>
        <rFont val="新細明體"/>
        <family val="1"/>
      </rPr>
      <t>打電話或寄信給師長，一定要先報出自己的姓名及選課科目別。</t>
    </r>
    <r>
      <rPr>
        <b/>
        <sz val="14"/>
        <rFont val="新細明體"/>
        <family val="1"/>
      </rPr>
      <t>否則因誤會造成學生權益受損，老師亦難以負責任。</t>
    </r>
  </si>
  <si>
    <t xml:space="preserve">       ( 以下是Power  point檔附錄Q&amp;A部分首頁內容，Q&amp;A不准使用另外的附加</t>
  </si>
  <si>
    <t xml:space="preserve">        超連結檔案存放)</t>
  </si>
  <si>
    <t xml:space="preserve">         第1題：請問…………………？</t>
  </si>
  <si>
    <t xml:space="preserve">                     答：……………………………………(答案內容如係讀書報告內容，得使用內部超連結)</t>
  </si>
  <si>
    <t xml:space="preserve">         第2題：請問…………………？</t>
  </si>
  <si>
    <t xml:space="preserve">                                                          %</t>
  </si>
  <si>
    <t xml:space="preserve">           億</t>
  </si>
  <si>
    <t>伍、報告完後</t>
  </si>
  <si>
    <t xml:space="preserve">        沒有標示「(報告後修正版)」字樣者，視為報告後沒有修正作業。</t>
  </si>
  <si>
    <t xml:space="preserve">  金融日記表的政策面重要資訊欄中，避免出現流水帳，應該記錄重大財金政策面資訊或事件。</t>
  </si>
  <si>
    <t>序號</t>
  </si>
  <si>
    <t>電  話</t>
  </si>
  <si>
    <t>旁聽</t>
  </si>
  <si>
    <t>成交面額</t>
  </si>
  <si>
    <t>票面利率</t>
  </si>
  <si>
    <t>166.</t>
  </si>
  <si>
    <t>酒債尋常行處有，人生七十古來稀。</t>
  </si>
  <si>
    <t>206.</t>
  </si>
  <si>
    <t>167.</t>
  </si>
  <si>
    <t>養兒待老，積穀防饑。</t>
  </si>
  <si>
    <t>207.</t>
  </si>
  <si>
    <t>168.</t>
  </si>
  <si>
    <t>雞豚狗彘之畜，無失其時，</t>
  </si>
  <si>
    <t>208.</t>
  </si>
  <si>
    <t>遇飲酒時須飲酒，得高歌處且高歌。</t>
  </si>
  <si>
    <t>數口之家，可以無饑矣。</t>
  </si>
  <si>
    <t>209.</t>
  </si>
  <si>
    <t>因風吹火，用力不多。</t>
  </si>
  <si>
    <t>百年成之不足，一旦壞之有餘。</t>
  </si>
  <si>
    <t>81.</t>
  </si>
  <si>
    <t>人心似鐵，官法如爐。</t>
  </si>
  <si>
    <t>121.</t>
  </si>
  <si>
    <t>懼法朝朝樂，欺公日日憂。</t>
  </si>
  <si>
    <t>82.</t>
  </si>
  <si>
    <t>善化不足，惡化有餘。</t>
  </si>
  <si>
    <t>122.</t>
  </si>
  <si>
    <t>人生一世，草生一春。</t>
  </si>
  <si>
    <t>83.</t>
  </si>
  <si>
    <t>水太清則無魚，人太緊則無智。</t>
  </si>
  <si>
    <t>123.</t>
  </si>
  <si>
    <t>白髮不隨老人去，看來又是白頭翁。</t>
  </si>
  <si>
    <t>(水至清則無魚，人至察則無徒。)</t>
  </si>
  <si>
    <t>124.</t>
  </si>
  <si>
    <t>月到十五光明少，人到中年萬事休。</t>
  </si>
  <si>
    <t>84.</t>
  </si>
  <si>
    <t>125.</t>
  </si>
  <si>
    <t>85.</t>
  </si>
  <si>
    <t>在家由父，出嫁從夫。</t>
  </si>
  <si>
    <t>126.</t>
  </si>
  <si>
    <t>人生不滿百，常懷千歲憂。</t>
  </si>
  <si>
    <t>86.</t>
  </si>
  <si>
    <t>痴人畏婦，賢女敬夫。</t>
  </si>
  <si>
    <t>127.</t>
  </si>
  <si>
    <t>今朝有酒今朝醉，明日愁來明日憂。</t>
  </si>
  <si>
    <t>87.</t>
  </si>
  <si>
    <t>是非終日有，不聽自然無。</t>
  </si>
  <si>
    <t>128.</t>
  </si>
  <si>
    <t>路逢險處難迴避，事到頭來不自由。</t>
  </si>
  <si>
    <t>88.</t>
  </si>
  <si>
    <t>寧可正而不足，不可邪而有餘。</t>
  </si>
  <si>
    <t>129.</t>
  </si>
  <si>
    <t>藥能醫假病，酒不解真愁。</t>
  </si>
  <si>
    <t>89.</t>
  </si>
  <si>
    <t>寧可信其有，不可信其無。</t>
  </si>
  <si>
    <t>130.</t>
  </si>
  <si>
    <t>人平不語，水平不流。</t>
  </si>
  <si>
    <t>90.</t>
  </si>
  <si>
    <t>竹籬茅舍風光好，道院僧房總不如。</t>
  </si>
  <si>
    <t>131.</t>
  </si>
  <si>
    <t>一家養女百家求，一馬不行百馬憂。</t>
  </si>
  <si>
    <t>91.</t>
  </si>
  <si>
    <t>命裏有時終須有，命裏無時莫強求。</t>
  </si>
  <si>
    <t>132.</t>
  </si>
  <si>
    <t>90甲4</t>
  </si>
  <si>
    <t>90.05.08</t>
  </si>
  <si>
    <t>110.05.08</t>
  </si>
  <si>
    <t>90甲5</t>
  </si>
  <si>
    <t>90.07.17</t>
  </si>
  <si>
    <t>120.07.17</t>
  </si>
  <si>
    <t>90甲6</t>
  </si>
  <si>
    <t>期別</t>
  </si>
  <si>
    <t>發行日</t>
  </si>
  <si>
    <t>到期日</t>
  </si>
  <si>
    <t>年 期　</t>
  </si>
  <si>
    <t>票面利率(%)</t>
  </si>
  <si>
    <t>或發售價格</t>
  </si>
  <si>
    <t>(元/每萬元)</t>
  </si>
  <si>
    <t>94甲1</t>
  </si>
  <si>
    <t>94.01.07</t>
  </si>
  <si>
    <t>96.01.07</t>
  </si>
  <si>
    <t>109/05/13</t>
  </si>
  <si>
    <t>A94106</t>
  </si>
  <si>
    <t>A94106R</t>
  </si>
  <si>
    <t>A94107</t>
  </si>
  <si>
    <t>104/09/12</t>
  </si>
  <si>
    <t>A94107R</t>
  </si>
  <si>
    <t>A94108</t>
  </si>
  <si>
    <r>
      <t>94</t>
    </r>
    <r>
      <rPr>
        <u val="single"/>
        <sz val="12"/>
        <color indexed="12"/>
        <rFont val="Sөũ"/>
        <family val="2"/>
      </rPr>
      <t>年度甲類第</t>
    </r>
    <r>
      <rPr>
        <u val="single"/>
        <sz val="12"/>
        <color indexed="12"/>
        <rFont val="Times New Roman"/>
        <family val="1"/>
      </rPr>
      <t>8</t>
    </r>
    <r>
      <rPr>
        <u val="single"/>
        <sz val="12"/>
        <color indexed="12"/>
        <rFont val="Sөũ"/>
        <family val="2"/>
      </rPr>
      <t>期中央</t>
    </r>
  </si>
  <si>
    <t>109/11/16</t>
  </si>
  <si>
    <t>A95101</t>
  </si>
  <si>
    <t xml:space="preserve">        老師通常在討論前會先全文瀏覽一遍，如發現是規格不完備的半成品，將立即宣布討論結束，請即修正。</t>
  </si>
  <si>
    <r>
      <t>18</t>
    </r>
    <r>
      <rPr>
        <sz val="14"/>
        <rFont val="細明體"/>
        <family val="3"/>
      </rPr>
      <t>、</t>
    </r>
  </si>
  <si>
    <t>天眼恢恢，報應甚速。</t>
  </si>
  <si>
    <t>人心似鐵，官法如爐。</t>
  </si>
  <si>
    <t>一言不中，再言無用。</t>
  </si>
  <si>
    <t>人貧志短，馬瘦毛長。</t>
  </si>
  <si>
    <t>死生由命，富貴在天。</t>
  </si>
  <si>
    <t>長安雖樂，不是久居。</t>
  </si>
  <si>
    <t>賊是小人，智過君子。</t>
  </si>
  <si>
    <t>人相面形，馬相毛色。</t>
  </si>
  <si>
    <t>君子愛財，取之有道。</t>
  </si>
  <si>
    <t>小人愛財，不顧體面。</t>
  </si>
  <si>
    <t>人死留名，虎死留皮。</t>
  </si>
  <si>
    <t>家用長子，國用大臣。</t>
  </si>
  <si>
    <t>山高水深，地瘦人貧。</t>
  </si>
  <si>
    <t>積善之家，必有餘慶；</t>
  </si>
  <si>
    <t>不善之家，必有餘殃。</t>
  </si>
  <si>
    <t>奉勸君子，各宜守己；</t>
  </si>
  <si>
    <r>
      <t xml:space="preserve">   </t>
    </r>
    <r>
      <rPr>
        <b/>
        <sz val="24"/>
        <color indexed="10"/>
        <rFont val="新細明體"/>
        <family val="1"/>
      </rPr>
      <t>人失必讀</t>
    </r>
  </si>
  <si>
    <t>增廣昔時賢文</t>
  </si>
  <si>
    <t>老師於學期中函寄給同學的相關參考文章，請自行研讀。均列入小考、期中、期末考試範圍。</t>
  </si>
  <si>
    <r>
      <t>18</t>
    </r>
    <r>
      <rPr>
        <sz val="14"/>
        <rFont val="細明體"/>
        <family val="3"/>
      </rPr>
      <t>、</t>
    </r>
  </si>
  <si>
    <r>
      <t>如果你的電話是這麼打的：</t>
    </r>
    <r>
      <rPr>
        <b/>
        <sz val="14"/>
        <rFont val="新細明體"/>
        <family val="1"/>
      </rPr>
      <t>『你是張輝鑫嗎？你</t>
    </r>
    <r>
      <rPr>
        <b/>
        <sz val="14"/>
        <color indexed="8"/>
        <rFont val="新細明體"/>
        <family val="1"/>
      </rPr>
      <t>要的作業，我已經交了，你收到了嗎？</t>
    </r>
    <r>
      <rPr>
        <b/>
        <sz val="14"/>
        <rFont val="新細明體"/>
        <family val="1"/>
      </rPr>
      <t>』</t>
    </r>
  </si>
  <si>
    <t xml:space="preserve">(同學，你是誰？那個學校的？那一班？修什麼課？什麼作業？用什麼方式繳交？放在那裡？一概都沒講清楚。) </t>
  </si>
  <si>
    <r>
      <t>19</t>
    </r>
    <r>
      <rPr>
        <sz val="14"/>
        <rFont val="細明體"/>
        <family val="3"/>
      </rPr>
      <t>、</t>
    </r>
  </si>
  <si>
    <t>平常同學因課程方面有關事宜寄信給老師，所有信件或附加檔案上，一定要標示哪校？哪班？哪一組？</t>
  </si>
  <si>
    <t>誰寄的？這是型式要件，也是禮貌。請大家轉告大家：如果老師收到的是無頭文件( 寄件人隱姓埋名 )，</t>
  </si>
  <si>
    <t>一般信件將視同垃圾郵件，如是作業就當做同學沒有繳交。老師也不另通知 ( 其實是無從通知 )。</t>
  </si>
  <si>
    <r>
      <t>1</t>
    </r>
    <r>
      <rPr>
        <sz val="14"/>
        <rFont val="細明體"/>
        <family val="3"/>
      </rPr>
      <t>、</t>
    </r>
  </si>
  <si>
    <r>
      <t>製做簡報檔案時，請在</t>
    </r>
    <r>
      <rPr>
        <b/>
        <sz val="14"/>
        <color indexed="12"/>
        <rFont val="新細明體"/>
        <family val="1"/>
      </rPr>
      <t>一開始就建立正確檔名</t>
    </r>
    <r>
      <rPr>
        <b/>
        <sz val="14"/>
        <color indexed="8"/>
        <rFont val="新細明體"/>
        <family val="1"/>
      </rPr>
      <t>。簡報</t>
    </r>
    <r>
      <rPr>
        <b/>
        <sz val="14"/>
        <rFont val="新細明體"/>
        <family val="1"/>
      </rPr>
      <t>檔案名稱，郵寄資料時的附加檔案名稱，</t>
    </r>
  </si>
  <si>
    <t xml:space="preserve">      均須遵照老師規定。做任何事，第一次就要做對，一下手就是正確的方向。</t>
  </si>
  <si>
    <t xml:space="preserve">      雖然內容品質未必完美，但至少能做到規格、格式、外觀不容挑剔。</t>
  </si>
  <si>
    <t xml:space="preserve">   專題報告內容主架構如下：封面 - 目錄 - 主文各章節 - 參考文獻 - 組員貢獻圖 - The End - 附錄</t>
  </si>
  <si>
    <t xml:space="preserve">   附錄一、本章重要專有名詞。 附錄二、本章Q&amp;A。 附錄三、本章重要計算例題，正文所有公式，在此都要有計算例。 </t>
  </si>
  <si>
    <t xml:space="preserve">   附錄四、本章重要參考法規。 附錄五、本專題主文各章節內部超連結打包區。</t>
  </si>
  <si>
    <t xml:space="preserve">   專題報告內容段落要分明。一定要有目錄頁，目錄頁碼是本報告内容的頁碼，不要寫課本頁碼。</t>
  </si>
  <si>
    <t xml:space="preserve">      簡報內容各頁忌用長行文，應儘量使用分段條列方式呈現。文字稍多的投影片，關鍵字要加色標，以利一目了然。</t>
  </si>
  <si>
    <t xml:space="preserve">      亦可整理成表格方式，內容方面使用條列分析法、比較差異法，讓讀者可一目了然。</t>
  </si>
  <si>
    <t xml:space="preserve">      簡報內容最好是讀過書後整理過的重點，忌從課本期刊網站上全文或整段照抄。</t>
  </si>
  <si>
    <r>
      <t>6</t>
    </r>
    <r>
      <rPr>
        <sz val="14"/>
        <rFont val="細明體"/>
        <family val="3"/>
      </rPr>
      <t>、</t>
    </r>
  </si>
  <si>
    <t xml:space="preserve">   每一份讀書報告資料ppt檔一定要做封面頁及封底頁。</t>
  </si>
  <si>
    <t>封面</t>
  </si>
  <si>
    <t xml:space="preserve">        包括書名、作者、出版社、出版公司、出版年月 )，研讀範圍第幾章，章節名稱，</t>
  </si>
  <si>
    <t xml:space="preserve">        標示「(初稿)」字樣，老師姓名，組長、組員姓名、系級學號、每人聯繫電話，以及製做日期。</t>
  </si>
  <si>
    <t>目錄</t>
  </si>
  <si>
    <t xml:space="preserve">        ppt第二頁為本報告的目錄頁，標示各段落標題及頁碼。</t>
  </si>
  <si>
    <t>貢獻圖</t>
  </si>
  <si>
    <t xml:space="preserve">        正文最後倒數第二頁為『本組成員對本報告成果貢獻度結構比』請各組繪製一個圓餅圖，</t>
  </si>
  <si>
    <t xml:space="preserve">        分別標示組長以及每一位成員對此報告之貢獻度百分比，合計應為100 % 。</t>
  </si>
  <si>
    <r>
      <t>7</t>
    </r>
    <r>
      <rPr>
        <sz val="14"/>
        <rFont val="細明體"/>
        <family val="3"/>
      </rPr>
      <t>、</t>
    </r>
  </si>
  <si>
    <r>
      <t>8</t>
    </r>
    <r>
      <rPr>
        <sz val="14"/>
        <rFont val="細明體"/>
        <family val="3"/>
      </rPr>
      <t>、</t>
    </r>
  </si>
  <si>
    <t xml:space="preserve">  簡報內頁每一頁都要編頁碼。內容由課本或其他何處引述，一定要標示清楚。</t>
  </si>
  <si>
    <t>(小故事：2000年10月，前農委會主委彭作奎先生，本已選上國立中興大學校長，卻因被檢舉他十幾年前著作的教科書</t>
  </si>
  <si>
    <r>
      <t xml:space="preserve">             涉嫌抄襲他人著作，其實就是沒有引註資料來源，導致2001年2月就下台。他這是微罪小錯，跟你們一樣，</t>
    </r>
  </si>
  <si>
    <t xml:space="preserve">             引用他人文獻時，不小心不詳加注釋資料來源。凡是引用書籍、期刊、報章雜誌上的文章片段，未詳注資料</t>
  </si>
  <si>
    <t xml:space="preserve">             來源的；引用網路文獻未詳注網址路徑，以致老師同學讀者無法徵信的，每一則扣 5 分。扣到零分為止。</t>
  </si>
  <si>
    <t>(小故事：[2006/3/27中國時報]根據克里姆林宮官方資料，現任總統普丁於1997年獲得聖彼得堡礦業學院經濟學博士學位。</t>
  </si>
  <si>
    <r>
      <t xml:space="preserve">             數年來，對普丁有興趣的專家一直想檢視他的博士論文，卻無法如願。後來這篇論文終於出現在莫斯科科技</t>
    </r>
  </si>
  <si>
    <t xml:space="preserve">             圖書館電子檔案裡，題目是《市場關係形成條件下之區域資源策略計畫》。 研究員蓋迪指出，普丁論文前20頁</t>
  </si>
  <si>
    <t xml:space="preserve">             開場白，有16頁是逐字逐句或稍作變更，抄襲自《策略計畫和政策》。KGB曾在90年代初將《策略計畫和政策》</t>
  </si>
  <si>
    <t xml:space="preserve">             翻譯成俄文，值得玩味的是，普丁剛巧是KGB特工出身。蓋迪說，普丁不但抄襲，其論文中有6個圖表的內容</t>
  </si>
  <si>
    <t xml:space="preserve">             和形式，也和《策略計畫和政策》的俄文譯本一樣。</t>
  </si>
  <si>
    <t>(小故事：[2005/12/24聯合報]在2005年歡樂的耶誕夜前夕，被南韓稱譽為「國寶」的複製研究先驅黃禹錫，經國立首爾</t>
  </si>
  <si>
    <t xml:space="preserve">             調查委員會的調查報告公開後，南韓受到重大打擊，南韓人深感民族尊嚴受到傷害，全國陷入愁雲慘霧之中。</t>
  </si>
  <si>
    <t>既墬釜甑，反顧無益。</t>
  </si>
  <si>
    <t>179.</t>
  </si>
  <si>
    <t>三人同行，必有我師焉；</t>
  </si>
  <si>
    <t>220.</t>
  </si>
  <si>
    <t>反覆之水，收之實難。</t>
  </si>
  <si>
    <t>擇其善者而從之，其不善者而改之。</t>
  </si>
  <si>
    <t>221.</t>
  </si>
  <si>
    <t>人生知足何時足，人老偷閒且自閒。</t>
  </si>
  <si>
    <t>180.</t>
  </si>
  <si>
    <t>少年不努力，老大徒傷悲。</t>
  </si>
  <si>
    <t>222.</t>
  </si>
  <si>
    <t>但有綠楊堪繫馬，處處有路透長安。</t>
  </si>
  <si>
    <t>181.</t>
  </si>
  <si>
    <t>人有善願，天必從之。</t>
  </si>
  <si>
    <t>223.</t>
  </si>
  <si>
    <t>見者易，學者難；莫將容易得，便作等閒看。</t>
  </si>
  <si>
    <t>182.</t>
  </si>
  <si>
    <t>莫喫卯時酒，昏昏醉到酉；</t>
  </si>
  <si>
    <t>224.</t>
  </si>
  <si>
    <t>用心計較般般錯，退步思量事事難。</t>
  </si>
  <si>
    <t>莫罵酉時妻，一夜受孤淒。</t>
  </si>
  <si>
    <t>225.</t>
  </si>
  <si>
    <t>道路各別，養家一般。</t>
  </si>
  <si>
    <t>183.</t>
  </si>
  <si>
    <t>種瓜得瓜，種豆得豆；天網恢恢，疏而不漏。</t>
  </si>
  <si>
    <t>226.</t>
  </si>
  <si>
    <t>184.</t>
  </si>
  <si>
    <t>見官莫向前，做客莫在後。</t>
  </si>
  <si>
    <t>227.</t>
  </si>
  <si>
    <t>知音說與知音聽，不是知音莫與談。</t>
  </si>
  <si>
    <t>185.</t>
  </si>
  <si>
    <t>寧添一斗，莫添一口。</t>
  </si>
  <si>
    <t>228.</t>
  </si>
  <si>
    <t>點石化為金，人心猶未足。</t>
  </si>
  <si>
    <t>186.</t>
  </si>
  <si>
    <t>螳螂捕蟬，豈知黃雀在後。</t>
  </si>
  <si>
    <t>229.</t>
  </si>
  <si>
    <t>飽了肚，賣了屋。(賣了田，起了家)</t>
  </si>
  <si>
    <t>187.</t>
  </si>
  <si>
    <t>不求金玉重重貴，但願兒孫個個賢。</t>
  </si>
  <si>
    <t>230.</t>
  </si>
  <si>
    <t>他人睨睨，不涉你目:他人碌碌，不涉你足。</t>
  </si>
  <si>
    <t>188.</t>
  </si>
  <si>
    <t>一日夫妻，百世姻緣。</t>
  </si>
  <si>
    <t>231.</t>
  </si>
  <si>
    <t>誰人不愛子孫賢，誰人不愛千鍾粟，</t>
  </si>
  <si>
    <t>189.</t>
  </si>
  <si>
    <t>百世修來同船渡，千世修來共枕眠。</t>
  </si>
  <si>
    <t>奈五行不是這般題目。</t>
  </si>
  <si>
    <t>190.</t>
  </si>
  <si>
    <t>殺人一萬，自損三千。</t>
  </si>
  <si>
    <t>232.</t>
  </si>
  <si>
    <t>莫把真心空計較，兒孫自有兒孫福。</t>
  </si>
  <si>
    <t>191.</t>
  </si>
  <si>
    <t>233.</t>
  </si>
  <si>
    <t>與人不和，勸人養鵝；與人不睦，勸人架屋。</t>
  </si>
  <si>
    <t>192.</t>
  </si>
  <si>
    <t>枯木逢春猶再發，人無兩度再少年。</t>
  </si>
  <si>
    <t>234.</t>
  </si>
  <si>
    <t>但行好事，莫問前程。</t>
  </si>
  <si>
    <t>193.</t>
  </si>
  <si>
    <t>未晚先投宿，雞鳴早看天。</t>
  </si>
  <si>
    <t>235.</t>
  </si>
  <si>
    <t>河狹水急，人急計生。</t>
  </si>
  <si>
    <t>194.</t>
  </si>
  <si>
    <t>將相頭上堪走馬，公侯肚裏好撐船。</t>
  </si>
  <si>
    <t>236.</t>
  </si>
  <si>
    <t>明知山有虎，莫向虎山行。</t>
  </si>
  <si>
    <t>195.</t>
  </si>
  <si>
    <t>富人思來年，貧人思眼前。</t>
  </si>
  <si>
    <t>237.</t>
  </si>
  <si>
    <t>路不行不到，事不為不成。</t>
  </si>
  <si>
    <t>196.</t>
  </si>
  <si>
    <t>世上若要人情好，賒去物件莫取錢。</t>
  </si>
  <si>
    <t>238.</t>
  </si>
  <si>
    <t>人不勸不善，鐘不打不鳴。</t>
  </si>
  <si>
    <t>197.</t>
  </si>
  <si>
    <t>死生有命，富貴在天。</t>
  </si>
  <si>
    <t>239.</t>
  </si>
  <si>
    <t>無錢方斷酒，臨老始看經。</t>
  </si>
  <si>
    <t>198.</t>
  </si>
  <si>
    <t>擊石原有火，不擊乃無煙；</t>
  </si>
  <si>
    <t>240.</t>
  </si>
  <si>
    <t>人學始知道，不學亦徒然。</t>
  </si>
  <si>
    <t>199.</t>
  </si>
  <si>
    <t>莫笑他人老，終須還到我。</t>
  </si>
  <si>
    <t>200.</t>
  </si>
  <si>
    <t>但能依本分，終身無煩惱。</t>
  </si>
  <si>
    <t>241.</t>
  </si>
  <si>
    <t>萬世勸人休瞞昧，舉頭三尺有神明。</t>
  </si>
  <si>
    <t>281.</t>
  </si>
  <si>
    <t>貧無達士將金贈，病有高人說藥方。</t>
  </si>
  <si>
    <t>242.</t>
  </si>
  <si>
    <t>但存方寸地，留與子孫耕。</t>
  </si>
  <si>
    <t>282.</t>
  </si>
  <si>
    <t>243.</t>
  </si>
  <si>
    <t>滅卻心頭火，剔起佛前燈。</t>
  </si>
  <si>
    <t>283.</t>
  </si>
  <si>
    <t>秋至滿山多秀色，春來無處不花香。</t>
  </si>
  <si>
    <t>244.</t>
  </si>
  <si>
    <t>惺惺常不足，矇矇作公卿。</t>
  </si>
  <si>
    <t>284.</t>
  </si>
  <si>
    <t>凡人不可貌相，海水不可斗量。</t>
  </si>
  <si>
    <t>245.</t>
  </si>
  <si>
    <t>眾星朗朗，不如孤月獨明。</t>
  </si>
  <si>
    <t>285.</t>
  </si>
  <si>
    <t>清清之水，為土所防；濟濟之士，為酒所傷。</t>
  </si>
  <si>
    <t>246.</t>
  </si>
  <si>
    <t>兄弟相害，不如自(友)生。</t>
  </si>
  <si>
    <t>286.</t>
  </si>
  <si>
    <t>高草之下或有蘭香，茅茨之屋或有公王。</t>
  </si>
  <si>
    <t>247.</t>
  </si>
  <si>
    <t>合理可作，小利莫爭。</t>
  </si>
  <si>
    <t>287.</t>
  </si>
  <si>
    <t>無限朱門生餓殍，幾多白屋出公卿。</t>
  </si>
  <si>
    <t>248.</t>
  </si>
  <si>
    <t>牡丹花好空入目，棗花雖小結實成。</t>
  </si>
  <si>
    <t>288.</t>
  </si>
  <si>
    <t>醉後乾坤大，壺中日月長。</t>
  </si>
  <si>
    <t>249.</t>
  </si>
  <si>
    <t>欺老莫欺少，欺人心不明。</t>
  </si>
  <si>
    <t>289.</t>
  </si>
  <si>
    <t>萬事命已定，浮生空自忙。</t>
  </si>
  <si>
    <t>250.</t>
  </si>
  <si>
    <t>隨分耕鋤收地利，他時飽暖謝蒼天。</t>
  </si>
  <si>
    <t>290.</t>
  </si>
  <si>
    <t>千里送毫毛，寄得不寄失。</t>
  </si>
  <si>
    <t>251.</t>
  </si>
  <si>
    <t>得忍且忍，得耐且耐，不忍不耐，小事成大。</t>
  </si>
  <si>
    <t>291.</t>
  </si>
  <si>
    <t>一人傳虛，百人傳實。</t>
  </si>
  <si>
    <t>252.</t>
  </si>
  <si>
    <t>相論逞英雄，家計漸漸退。</t>
  </si>
  <si>
    <t>292.</t>
  </si>
  <si>
    <t>世事明如鏡，前程暗似漆。</t>
  </si>
  <si>
    <t>253.</t>
  </si>
  <si>
    <t>賢婦令夫貴，惡婦令夫敗。</t>
  </si>
  <si>
    <t>293.</t>
  </si>
  <si>
    <t>人生一世，如駒過隙。</t>
  </si>
  <si>
    <t>254.</t>
  </si>
  <si>
    <t>一人有慶，兆民咸賴。</t>
  </si>
  <si>
    <t>294.</t>
  </si>
  <si>
    <t>良田萬頃，日食一升；大廈千間，夜眠八尺。</t>
  </si>
  <si>
    <t>255.</t>
  </si>
  <si>
    <r>
      <t xml:space="preserve">黃瑜晴 </t>
    </r>
    <r>
      <rPr>
        <b/>
        <sz val="12"/>
        <rFont val="新細明體"/>
        <family val="1"/>
      </rPr>
      <t>　</t>
    </r>
  </si>
  <si>
    <r>
      <t xml:space="preserve">林秀純 </t>
    </r>
    <r>
      <rPr>
        <b/>
        <sz val="12"/>
        <rFont val="新細明體"/>
        <family val="1"/>
      </rPr>
      <t>　</t>
    </r>
  </si>
  <si>
    <r>
      <t xml:space="preserve">廖婷玲 </t>
    </r>
    <r>
      <rPr>
        <b/>
        <sz val="12"/>
        <rFont val="新細明體"/>
        <family val="1"/>
      </rPr>
      <t>　</t>
    </r>
  </si>
  <si>
    <r>
      <t xml:space="preserve">林凱彬 </t>
    </r>
    <r>
      <rPr>
        <b/>
        <sz val="12"/>
        <rFont val="新細明體"/>
        <family val="1"/>
      </rPr>
      <t>　</t>
    </r>
  </si>
  <si>
    <r>
      <t xml:space="preserve">謝健輝 </t>
    </r>
    <r>
      <rPr>
        <b/>
        <sz val="12"/>
        <rFont val="新細明體"/>
        <family val="1"/>
      </rPr>
      <t>　</t>
    </r>
  </si>
  <si>
    <r>
      <t xml:space="preserve">羅舒葦 </t>
    </r>
    <r>
      <rPr>
        <b/>
        <sz val="12"/>
        <rFont val="新細明體"/>
        <family val="1"/>
      </rPr>
      <t>　</t>
    </r>
  </si>
  <si>
    <r>
      <t xml:space="preserve">賴亭君 </t>
    </r>
    <r>
      <rPr>
        <b/>
        <sz val="12"/>
        <rFont val="新細明體"/>
        <family val="1"/>
      </rPr>
      <t>　</t>
    </r>
  </si>
  <si>
    <r>
      <t xml:space="preserve">陳柏宏 </t>
    </r>
    <r>
      <rPr>
        <b/>
        <sz val="12"/>
        <rFont val="新細明體"/>
        <family val="1"/>
      </rPr>
      <t>　</t>
    </r>
  </si>
  <si>
    <r>
      <t xml:space="preserve">林原賢 </t>
    </r>
    <r>
      <rPr>
        <b/>
        <sz val="12"/>
        <rFont val="新細明體"/>
        <family val="1"/>
      </rPr>
      <t>　</t>
    </r>
  </si>
  <si>
    <r>
      <t xml:space="preserve">曾韋豪 </t>
    </r>
    <r>
      <rPr>
        <b/>
        <sz val="12"/>
        <rFont val="新細明體"/>
        <family val="1"/>
      </rPr>
      <t>　</t>
    </r>
  </si>
  <si>
    <r>
      <t xml:space="preserve">張貽婷 </t>
    </r>
    <r>
      <rPr>
        <b/>
        <sz val="12"/>
        <rFont val="新細明體"/>
        <family val="1"/>
      </rPr>
      <t>　</t>
    </r>
  </si>
  <si>
    <r>
      <t xml:space="preserve">蘇莛愷 </t>
    </r>
    <r>
      <rPr>
        <b/>
        <sz val="12"/>
        <rFont val="新細明體"/>
        <family val="1"/>
      </rPr>
      <t>　</t>
    </r>
  </si>
  <si>
    <r>
      <t xml:space="preserve">江政衛 </t>
    </r>
    <r>
      <rPr>
        <b/>
        <sz val="12"/>
        <rFont val="新細明體"/>
        <family val="1"/>
      </rPr>
      <t>　</t>
    </r>
  </si>
  <si>
    <r>
      <t xml:space="preserve">陳怡潔 </t>
    </r>
    <r>
      <rPr>
        <b/>
        <sz val="12"/>
        <rFont val="新細明體"/>
        <family val="1"/>
      </rPr>
      <t>　</t>
    </r>
  </si>
  <si>
    <r>
      <t xml:space="preserve">黃偉銘 </t>
    </r>
    <r>
      <rPr>
        <b/>
        <sz val="12"/>
        <rFont val="新細明體"/>
        <family val="1"/>
      </rPr>
      <t>　</t>
    </r>
  </si>
  <si>
    <r>
      <t xml:space="preserve">方庭萱 </t>
    </r>
    <r>
      <rPr>
        <b/>
        <sz val="12"/>
        <rFont val="新細明體"/>
        <family val="1"/>
      </rPr>
      <t>　</t>
    </r>
  </si>
  <si>
    <r>
      <t xml:space="preserve">張念舜 </t>
    </r>
    <r>
      <rPr>
        <b/>
        <sz val="12"/>
        <rFont val="新細明體"/>
        <family val="1"/>
      </rPr>
      <t>　</t>
    </r>
  </si>
  <si>
    <r>
      <t xml:space="preserve">張峰益 </t>
    </r>
    <r>
      <rPr>
        <b/>
        <sz val="12"/>
        <rFont val="新細明體"/>
        <family val="1"/>
      </rPr>
      <t>　</t>
    </r>
  </si>
  <si>
    <r>
      <t xml:space="preserve">林紋麒 </t>
    </r>
    <r>
      <rPr>
        <b/>
        <sz val="12"/>
        <rFont val="新細明體"/>
        <family val="1"/>
      </rPr>
      <t>　</t>
    </r>
  </si>
  <si>
    <r>
      <t xml:space="preserve">劉富捷 </t>
    </r>
    <r>
      <rPr>
        <b/>
        <sz val="12"/>
        <rFont val="新細明體"/>
        <family val="1"/>
      </rPr>
      <t>　</t>
    </r>
  </si>
  <si>
    <r>
      <t xml:space="preserve">林谷霖 </t>
    </r>
    <r>
      <rPr>
        <b/>
        <sz val="12"/>
        <rFont val="新細明體"/>
        <family val="1"/>
      </rPr>
      <t>　</t>
    </r>
  </si>
  <si>
    <r>
      <t xml:space="preserve">歐俊良 </t>
    </r>
    <r>
      <rPr>
        <b/>
        <sz val="12"/>
        <rFont val="新細明體"/>
        <family val="1"/>
      </rPr>
      <t>　</t>
    </r>
  </si>
  <si>
    <r>
      <t xml:space="preserve">謝佩君 </t>
    </r>
    <r>
      <rPr>
        <b/>
        <sz val="12"/>
        <rFont val="新細明體"/>
        <family val="1"/>
      </rPr>
      <t>　</t>
    </r>
  </si>
  <si>
    <r>
      <t xml:space="preserve">張鈴 </t>
    </r>
    <r>
      <rPr>
        <b/>
        <sz val="12"/>
        <rFont val="新細明體"/>
        <family val="1"/>
      </rPr>
      <t>　</t>
    </r>
  </si>
  <si>
    <r>
      <t xml:space="preserve">卓建良 </t>
    </r>
    <r>
      <rPr>
        <b/>
        <sz val="12"/>
        <rFont val="新細明體"/>
        <family val="1"/>
      </rPr>
      <t>　</t>
    </r>
  </si>
  <si>
    <r>
      <t xml:space="preserve">陳桂蘭 </t>
    </r>
    <r>
      <rPr>
        <b/>
        <sz val="12"/>
        <rFont val="新細明體"/>
        <family val="1"/>
      </rPr>
      <t>　</t>
    </r>
  </si>
  <si>
    <r>
      <t xml:space="preserve">陳證棋 </t>
    </r>
    <r>
      <rPr>
        <b/>
        <sz val="12"/>
        <rFont val="新細明體"/>
        <family val="1"/>
      </rPr>
      <t>　</t>
    </r>
  </si>
  <si>
    <r>
      <t xml:space="preserve">吳月瑜 </t>
    </r>
    <r>
      <rPr>
        <b/>
        <sz val="12"/>
        <rFont val="新細明體"/>
        <family val="1"/>
      </rPr>
      <t>　</t>
    </r>
  </si>
  <si>
    <r>
      <t xml:space="preserve">鍾榮輝 </t>
    </r>
    <r>
      <rPr>
        <b/>
        <sz val="12"/>
        <rFont val="新細明體"/>
        <family val="1"/>
      </rPr>
      <t>　</t>
    </r>
  </si>
  <si>
    <r>
      <t xml:space="preserve">李玨璇 </t>
    </r>
    <r>
      <rPr>
        <b/>
        <sz val="12"/>
        <rFont val="新細明體"/>
        <family val="1"/>
      </rPr>
      <t>　</t>
    </r>
  </si>
  <si>
    <r>
      <t xml:space="preserve">林育民 </t>
    </r>
    <r>
      <rPr>
        <b/>
        <sz val="12"/>
        <rFont val="新細明體"/>
        <family val="1"/>
      </rPr>
      <t>　</t>
    </r>
  </si>
  <si>
    <r>
      <t xml:space="preserve">陳亭羽 </t>
    </r>
    <r>
      <rPr>
        <b/>
        <sz val="12"/>
        <rFont val="新細明體"/>
        <family val="1"/>
      </rPr>
      <t>　</t>
    </r>
  </si>
  <si>
    <r>
      <t xml:space="preserve">鄭君芳 </t>
    </r>
    <r>
      <rPr>
        <b/>
        <sz val="12"/>
        <rFont val="新細明體"/>
        <family val="1"/>
      </rPr>
      <t>　</t>
    </r>
  </si>
  <si>
    <r>
      <t xml:space="preserve">洪來滿 </t>
    </r>
    <r>
      <rPr>
        <b/>
        <sz val="12"/>
        <rFont val="新細明體"/>
        <family val="1"/>
      </rPr>
      <t>　</t>
    </r>
  </si>
  <si>
    <r>
      <t xml:space="preserve">龍瑞儀 </t>
    </r>
    <r>
      <rPr>
        <b/>
        <sz val="12"/>
        <rFont val="新細明體"/>
        <family val="1"/>
      </rPr>
      <t>　</t>
    </r>
  </si>
  <si>
    <r>
      <t xml:space="preserve">張司翰 </t>
    </r>
    <r>
      <rPr>
        <b/>
        <sz val="12"/>
        <rFont val="新細明體"/>
        <family val="1"/>
      </rPr>
      <t>　</t>
    </r>
  </si>
  <si>
    <r>
      <t xml:space="preserve">朱少弘 </t>
    </r>
    <r>
      <rPr>
        <b/>
        <sz val="12"/>
        <rFont val="新細明體"/>
        <family val="1"/>
      </rPr>
      <t>　</t>
    </r>
  </si>
  <si>
    <r>
      <t xml:space="preserve">吳美蘭 </t>
    </r>
    <r>
      <rPr>
        <b/>
        <sz val="12"/>
        <rFont val="新細明體"/>
        <family val="1"/>
      </rPr>
      <t>　</t>
    </r>
  </si>
  <si>
    <r>
      <t xml:space="preserve">武孟貞 </t>
    </r>
    <r>
      <rPr>
        <b/>
        <sz val="12"/>
        <rFont val="新細明體"/>
        <family val="1"/>
      </rPr>
      <t>　</t>
    </r>
  </si>
  <si>
    <r>
      <t xml:space="preserve">林孟吟 </t>
    </r>
    <r>
      <rPr>
        <b/>
        <sz val="12"/>
        <rFont val="新細明體"/>
        <family val="1"/>
      </rPr>
      <t>　</t>
    </r>
  </si>
  <si>
    <r>
      <t xml:space="preserve">黃惠禎 </t>
    </r>
    <r>
      <rPr>
        <b/>
        <sz val="12"/>
        <rFont val="新細明體"/>
        <family val="1"/>
      </rPr>
      <t>　</t>
    </r>
  </si>
  <si>
    <r>
      <t xml:space="preserve">朱威宇 </t>
    </r>
    <r>
      <rPr>
        <b/>
        <sz val="12"/>
        <rFont val="新細明體"/>
        <family val="1"/>
      </rPr>
      <t>　</t>
    </r>
  </si>
  <si>
    <r>
      <t xml:space="preserve">吳佩珊 </t>
    </r>
    <r>
      <rPr>
        <b/>
        <sz val="12"/>
        <rFont val="新細明體"/>
        <family val="1"/>
      </rPr>
      <t>　</t>
    </r>
  </si>
  <si>
    <r>
      <t xml:space="preserve">俞伯穎 </t>
    </r>
    <r>
      <rPr>
        <b/>
        <sz val="12"/>
        <rFont val="新細明體"/>
        <family val="1"/>
      </rPr>
      <t>　</t>
    </r>
  </si>
  <si>
    <r>
      <t xml:space="preserve">林政昇 </t>
    </r>
    <r>
      <rPr>
        <b/>
        <sz val="12"/>
        <rFont val="新細明體"/>
        <family val="1"/>
      </rPr>
      <t>　</t>
    </r>
  </si>
  <si>
    <t>電影觀賞：華爾街</t>
  </si>
  <si>
    <r>
      <t xml:space="preserve">           </t>
    </r>
    <r>
      <rPr>
        <b/>
        <sz val="14"/>
        <rFont val="新細明體"/>
        <family val="1"/>
      </rPr>
      <t>每組的第一位上台報告前，組長或其指定人要介紹全組組員。介紹人要將自己留在最後才自我介紹。</t>
    </r>
  </si>
  <si>
    <r>
      <t xml:space="preserve">  </t>
    </r>
    <r>
      <rPr>
        <b/>
        <sz val="14"/>
        <rFont val="新細明體"/>
        <family val="1"/>
      </rPr>
      <t>上台身段要優雅，姿態高雅，未講話前不可張口露齒傻笑。要展現禮貌、自信、專業，準備十足的氣勢。</t>
    </r>
  </si>
  <si>
    <r>
      <t xml:space="preserve">  </t>
    </r>
    <r>
      <rPr>
        <b/>
        <sz val="14"/>
        <rFont val="新細明體"/>
        <family val="1"/>
      </rPr>
      <t>講話注意次第：初上台首先務必稱呼主持人，向聽眾打招呼，向老師同學問好。</t>
    </r>
  </si>
  <si>
    <r>
      <t xml:space="preserve">  </t>
    </r>
    <r>
      <rPr>
        <b/>
        <sz val="14"/>
        <rFont val="新細明體"/>
        <family val="1"/>
      </rPr>
      <t>報告人須掌握現場聽氣氛，必須與聽眾看同一畫面。不可背對聽眾自顧唸口白片子，不可帶書帶稿，亦不可看他人書稿。</t>
    </r>
  </si>
  <si>
    <t>券</t>
  </si>
  <si>
    <r>
      <t xml:space="preserve">  </t>
    </r>
    <r>
      <rPr>
        <b/>
        <sz val="12"/>
        <rFont val="細明體"/>
        <family val="3"/>
      </rPr>
      <t>擔</t>
    </r>
    <r>
      <rPr>
        <b/>
        <sz val="12"/>
        <rFont val="Times New Roman"/>
        <family val="1"/>
      </rPr>
      <t xml:space="preserve">  </t>
    </r>
    <r>
      <rPr>
        <b/>
        <sz val="12"/>
        <rFont val="細明體"/>
        <family val="3"/>
      </rPr>
      <t>保</t>
    </r>
    <r>
      <rPr>
        <b/>
        <sz val="12"/>
        <rFont val="Times New Roman"/>
        <family val="1"/>
      </rPr>
      <t xml:space="preserve">  </t>
    </r>
    <r>
      <rPr>
        <b/>
        <sz val="12"/>
        <rFont val="細明體"/>
        <family val="3"/>
      </rPr>
      <t>品</t>
    </r>
  </si>
  <si>
    <t>券商應收金額</t>
  </si>
  <si>
    <t>券商應付金額</t>
  </si>
  <si>
    <r>
      <t>買進成交日到後一付息日天數</t>
    </r>
    <r>
      <rPr>
        <b/>
        <sz val="9"/>
        <rFont val="Times New Roman"/>
        <family val="1"/>
      </rPr>
      <t xml:space="preserve">  f1</t>
    </r>
  </si>
  <si>
    <r>
      <t>買進成交日前後付息日天數</t>
    </r>
    <r>
      <rPr>
        <b/>
        <sz val="9"/>
        <rFont val="Times New Roman"/>
        <family val="1"/>
      </rPr>
      <t xml:space="preserve">  d1</t>
    </r>
  </si>
  <si>
    <t>有花方酌酒，無月不登樓。</t>
  </si>
  <si>
    <t>92.</t>
  </si>
  <si>
    <t>道院迎仙客，書堂隱相儒。</t>
  </si>
  <si>
    <t>133.</t>
  </si>
  <si>
    <t>三杯通大道，一醉解千愁。</t>
  </si>
  <si>
    <t>93.</t>
  </si>
  <si>
    <t>庭栽棲鳳竹，池養化龍魚。</t>
  </si>
  <si>
    <t>134.</t>
  </si>
  <si>
    <t>深山畢竟藏猛虎，大海終須納細流。</t>
  </si>
  <si>
    <t>94.</t>
  </si>
  <si>
    <t>結交須勝己，似我不如無。</t>
  </si>
  <si>
    <t>135.</t>
  </si>
  <si>
    <t>惜花須檢點，愛月不梳頭。</t>
  </si>
  <si>
    <t>95.</t>
  </si>
  <si>
    <t>但看三五日，相見不如初。</t>
  </si>
  <si>
    <t>136.</t>
  </si>
  <si>
    <t>大抵選他肌骨好，不敷紅粉也風流。</t>
  </si>
  <si>
    <t>96.</t>
  </si>
  <si>
    <t>人情似水分高下，世事如雲任卷舒。</t>
  </si>
  <si>
    <t>137.</t>
  </si>
  <si>
    <t>受恩深處宜先退，得意濃時便可休。</t>
  </si>
  <si>
    <t>97.</t>
  </si>
  <si>
    <t>138.</t>
  </si>
  <si>
    <t>莫待是非來入耳，從前恩愛反成仇。</t>
  </si>
  <si>
    <t>98.</t>
  </si>
  <si>
    <t>磨刀恨不利，刀利傷人指；</t>
  </si>
  <si>
    <t>139.</t>
  </si>
  <si>
    <t>留得五湖明月在，不愁無處下金鉤。</t>
  </si>
  <si>
    <t>求財恨不多，財多害人己。</t>
  </si>
  <si>
    <t>140.</t>
  </si>
  <si>
    <t>休別有魚處，莫戀淺灘頭。</t>
  </si>
  <si>
    <t>99.</t>
  </si>
  <si>
    <t>知足常足，終身不辱；知止常止，終身不恥。</t>
  </si>
  <si>
    <t>141.</t>
  </si>
  <si>
    <t>去時終須去，再三留不住。</t>
  </si>
  <si>
    <t>100.</t>
  </si>
  <si>
    <t>有福傷財，無福傷己。</t>
  </si>
  <si>
    <t>142.</t>
  </si>
  <si>
    <t>忍一句，息一怒，饒一著，退一步。</t>
  </si>
  <si>
    <t>101.</t>
  </si>
  <si>
    <t>失之毫釐，差以千里。</t>
  </si>
  <si>
    <t>143.</t>
  </si>
  <si>
    <t>三十不豪，四十不富，五十將近尋死路。</t>
  </si>
  <si>
    <t>102.</t>
  </si>
  <si>
    <t>若登高必自卑，若行遠必自邇。</t>
  </si>
  <si>
    <t>144.</t>
  </si>
  <si>
    <t>103.</t>
  </si>
  <si>
    <t>三思而行，再思可矣。</t>
  </si>
  <si>
    <t>145.</t>
  </si>
  <si>
    <t>父母恩深終有別，夫妻義重也分離。</t>
  </si>
  <si>
    <t>104.</t>
  </si>
  <si>
    <t>使口不如自走，求人不如求己。</t>
  </si>
  <si>
    <t>146.</t>
  </si>
  <si>
    <t>人生似鳥同林宿，大限來時各自飛。</t>
  </si>
  <si>
    <t>105.</t>
  </si>
  <si>
    <t>小時是兄弟，長大各鄉里。</t>
  </si>
  <si>
    <t>147.</t>
  </si>
  <si>
    <t>人善被人欺，馬善被人騎。</t>
  </si>
  <si>
    <t>106.</t>
  </si>
  <si>
    <t>妒財莫妒食，怨生莫怨死。</t>
  </si>
  <si>
    <t>148.</t>
  </si>
  <si>
    <t>人無橫財不富，馬無夜草不肥。</t>
  </si>
  <si>
    <t>107.</t>
  </si>
  <si>
    <t>人見白頭嗔，我見白頭喜；</t>
  </si>
  <si>
    <t>149.</t>
  </si>
  <si>
    <t>人惡人怕天不怕，人善人欺天不欺。</t>
  </si>
  <si>
    <t>多少少年亡，不到白頭死。</t>
  </si>
  <si>
    <t>150.</t>
  </si>
  <si>
    <t>善惡到頭終有報，只爭來早與來遲。</t>
  </si>
  <si>
    <t>108.</t>
  </si>
  <si>
    <t>牆有縫，壁有耳；好事不出門，惡事傳千里。</t>
  </si>
  <si>
    <t>151.</t>
  </si>
  <si>
    <t>黃河尚有澄清日，豈可人無得運時。</t>
  </si>
  <si>
    <t>109.</t>
  </si>
  <si>
    <t>152.</t>
  </si>
  <si>
    <t>得寵思辱，居安慮危。</t>
  </si>
  <si>
    <t>買進日上次付息日</t>
  </si>
  <si>
    <t>買進日下次付息日</t>
  </si>
  <si>
    <t>歷年已領債息</t>
  </si>
  <si>
    <r>
      <t>RS</t>
    </r>
    <r>
      <rPr>
        <b/>
        <sz val="12"/>
        <rFont val="細明體"/>
        <family val="3"/>
      </rPr>
      <t>金額</t>
    </r>
  </si>
  <si>
    <t xml:space="preserve">        規格 (範例) 如下：</t>
  </si>
  <si>
    <t xml:space="preserve">       ( 以下是電子郵件內容中文字格式，切記不可以使用附加檔案寄出 )</t>
  </si>
  <si>
    <t>本交易債券價格：</t>
  </si>
  <si>
    <t>Mdm= Md/(1+y)&gt;0</t>
  </si>
  <si>
    <t>94.01.24</t>
  </si>
  <si>
    <r>
      <t xml:space="preserve">          </t>
    </r>
    <r>
      <rPr>
        <b/>
        <sz val="14"/>
        <rFont val="新細明體"/>
        <family val="1"/>
      </rPr>
      <t>不得由操作手自行換頁，誘導報告人。操作手須隨時將滑鼠停在下一動作前，等候叫喚。</t>
    </r>
  </si>
  <si>
    <r>
      <t xml:space="preserve">  </t>
    </r>
    <r>
      <rPr>
        <b/>
        <sz val="14"/>
        <rFont val="新細明體"/>
        <family val="1"/>
      </rPr>
      <t>全組人員對於該份報告的演示流程及內容都要熟悉，報告人忘詞時，同組成員可以機動支援。</t>
    </r>
  </si>
  <si>
    <r>
      <t>  </t>
    </r>
    <r>
      <rPr>
        <b/>
        <sz val="14"/>
        <rFont val="新細明體"/>
        <family val="1"/>
      </rPr>
      <t>全員都要充分準備，對自己準備的內容，要通盤了解。不可只是自顧自唸稿翻書。</t>
    </r>
  </si>
  <si>
    <r>
      <t xml:space="preserve">        請注意附加檔案的封面頁上也要打上『(</t>
    </r>
    <r>
      <rPr>
        <b/>
        <sz val="14"/>
        <color indexed="8"/>
        <rFont val="新細明體"/>
        <family val="1"/>
      </rPr>
      <t>報告後修正版</t>
    </r>
    <r>
      <rPr>
        <b/>
        <sz val="14"/>
        <rFont val="新細明體"/>
        <family val="1"/>
      </rPr>
      <t>)』字樣。如有再修改情形，再自行更動為「報告後修正二版」。</t>
    </r>
  </si>
  <si>
    <t>電話</t>
  </si>
  <si>
    <t>有錢道真話，無話語不真。</t>
  </si>
  <si>
    <t>力微休重負，言輕莫勸人。</t>
  </si>
  <si>
    <t>無錢休入眾，遭難莫尋親。</t>
  </si>
  <si>
    <t>人不勸不善，鐘不打不鳴。</t>
  </si>
  <si>
    <t>兄弟是兄弟，銀錢歸銀錢。</t>
  </si>
  <si>
    <t>夫妻相好合，琴瑟與笙簧。</t>
  </si>
  <si>
    <t>家中無才子，官從何處來。</t>
  </si>
  <si>
    <t>寧向直中取，不可曲求人。</t>
  </si>
  <si>
    <r>
      <t>Dd=PVO1=dp/dy=</t>
    </r>
    <r>
      <rPr>
        <b/>
        <sz val="12"/>
        <rFont val="細明體"/>
        <family val="3"/>
      </rPr>
      <t>斜率</t>
    </r>
    <r>
      <rPr>
        <b/>
        <sz val="12"/>
        <rFont val="Times New Roman"/>
        <family val="1"/>
      </rPr>
      <t>&lt;0</t>
    </r>
  </si>
  <si>
    <r>
      <t xml:space="preserve">         </t>
    </r>
    <r>
      <rPr>
        <b/>
        <sz val="12"/>
        <rFont val="細明體"/>
        <family val="3"/>
      </rPr>
      <t>保證金交易為面額</t>
    </r>
    <r>
      <rPr>
        <b/>
        <sz val="12"/>
        <rFont val="Times New Roman"/>
        <family val="1"/>
      </rPr>
      <t>$ 50,000,000</t>
    </r>
    <r>
      <rPr>
        <b/>
        <sz val="12"/>
        <rFont val="細明體"/>
        <family val="3"/>
      </rPr>
      <t>元，若存續期間</t>
    </r>
    <r>
      <rPr>
        <b/>
        <sz val="12"/>
        <rFont val="Times New Roman"/>
        <family val="1"/>
      </rPr>
      <t>Duration</t>
    </r>
    <r>
      <rPr>
        <b/>
        <sz val="12"/>
        <rFont val="細明體"/>
        <family val="3"/>
      </rPr>
      <t>為</t>
    </r>
    <r>
      <rPr>
        <b/>
        <sz val="12"/>
        <rFont val="Times New Roman"/>
        <family val="1"/>
      </rPr>
      <t>12</t>
    </r>
    <r>
      <rPr>
        <b/>
        <sz val="12"/>
        <rFont val="細明體"/>
        <family val="3"/>
      </rPr>
      <t>年，則保證金收取</t>
    </r>
    <r>
      <rPr>
        <b/>
        <sz val="12"/>
        <rFont val="Times New Roman"/>
        <family val="1"/>
      </rPr>
      <t xml:space="preserve"> </t>
    </r>
  </si>
  <si>
    <r>
      <t xml:space="preserve">          $ 3,000,000 </t>
    </r>
    <r>
      <rPr>
        <b/>
        <sz val="12"/>
        <rFont val="細明體"/>
        <family val="3"/>
      </rPr>
      <t>元；若存續期間</t>
    </r>
    <r>
      <rPr>
        <b/>
        <sz val="12"/>
        <rFont val="Times New Roman"/>
        <family val="1"/>
      </rPr>
      <t>Duration</t>
    </r>
    <r>
      <rPr>
        <b/>
        <sz val="12"/>
        <rFont val="細明體"/>
        <family val="3"/>
      </rPr>
      <t>為</t>
    </r>
    <r>
      <rPr>
        <b/>
        <sz val="12"/>
        <rFont val="Times New Roman"/>
        <family val="1"/>
      </rPr>
      <t xml:space="preserve"> 4.27 </t>
    </r>
    <r>
      <rPr>
        <b/>
        <sz val="12"/>
        <rFont val="細明體"/>
        <family val="3"/>
      </rPr>
      <t>年，則保證金收取</t>
    </r>
    <r>
      <rPr>
        <b/>
        <sz val="12"/>
        <rFont val="Times New Roman"/>
        <family val="1"/>
      </rPr>
      <t xml:space="preserve">  $ 1,070,000 </t>
    </r>
    <r>
      <rPr>
        <b/>
        <sz val="12"/>
        <rFont val="細明體"/>
        <family val="3"/>
      </rPr>
      <t>元；若</t>
    </r>
  </si>
  <si>
    <r>
      <t xml:space="preserve">         </t>
    </r>
    <r>
      <rPr>
        <b/>
        <sz val="12"/>
        <rFont val="細明體"/>
        <family val="3"/>
      </rPr>
      <t>存續期間</t>
    </r>
    <r>
      <rPr>
        <b/>
        <sz val="12"/>
        <rFont val="Times New Roman"/>
        <family val="1"/>
      </rPr>
      <t>Duration</t>
    </r>
    <r>
      <rPr>
        <b/>
        <sz val="12"/>
        <rFont val="細明體"/>
        <family val="3"/>
      </rPr>
      <t>為</t>
    </r>
    <r>
      <rPr>
        <b/>
        <sz val="12"/>
        <rFont val="Times New Roman"/>
        <family val="1"/>
      </rPr>
      <t xml:space="preserve"> 10.59</t>
    </r>
    <r>
      <rPr>
        <b/>
        <sz val="12"/>
        <rFont val="細明體"/>
        <family val="3"/>
      </rPr>
      <t>年，則保證金收取</t>
    </r>
    <r>
      <rPr>
        <b/>
        <sz val="12"/>
        <rFont val="Times New Roman"/>
        <family val="1"/>
      </rPr>
      <t xml:space="preserve"> $ 2,650,000 </t>
    </r>
    <r>
      <rPr>
        <b/>
        <sz val="12"/>
        <rFont val="細明體"/>
        <family val="3"/>
      </rPr>
      <t>元；以次類推。</t>
    </r>
  </si>
  <si>
    <t xml:space="preserve">利潤 = 成交總金額的差 = </t>
  </si>
  <si>
    <t>但此金額未考慮融資成本，即RS利息</t>
  </si>
  <si>
    <t xml:space="preserve">百元報價計算的差 = </t>
  </si>
  <si>
    <t xml:space="preserve">應計利息差額 = </t>
  </si>
  <si>
    <t xml:space="preserve">百元價差+應計利息差 = </t>
  </si>
  <si>
    <r>
      <t>符合</t>
    </r>
    <r>
      <rPr>
        <b/>
        <sz val="12"/>
        <rFont val="Times New Roman"/>
        <family val="1"/>
      </rPr>
      <t xml:space="preserve"> </t>
    </r>
    <r>
      <rPr>
        <b/>
        <sz val="12"/>
        <rFont val="細明體"/>
        <family val="3"/>
      </rPr>
      <t>利潤</t>
    </r>
    <r>
      <rPr>
        <b/>
        <sz val="12"/>
        <rFont val="Times New Roman"/>
        <family val="1"/>
      </rPr>
      <t xml:space="preserve"> </t>
    </r>
    <r>
      <rPr>
        <b/>
        <sz val="12"/>
        <rFont val="細明體"/>
        <family val="3"/>
      </rPr>
      <t>計算值</t>
    </r>
  </si>
  <si>
    <t>習題：債券價格暨保證金交易投資報酬率計算練習</t>
  </si>
  <si>
    <r>
      <t>問</t>
    </r>
    <r>
      <rPr>
        <b/>
        <sz val="12"/>
        <rFont val="Times New Roman"/>
        <family val="1"/>
      </rPr>
      <t>(1)</t>
    </r>
  </si>
  <si>
    <t xml:space="preserve">   (3)   </t>
  </si>
  <si>
    <r>
      <t>保證金交易計算練習題</t>
    </r>
    <r>
      <rPr>
        <b/>
        <sz val="16"/>
        <color indexed="16"/>
        <rFont val="新細明體"/>
        <family val="1"/>
      </rPr>
      <t>〈央債</t>
    </r>
    <r>
      <rPr>
        <b/>
        <sz val="16"/>
        <color indexed="16"/>
        <rFont val="Times New Roman"/>
        <family val="1"/>
      </rPr>
      <t xml:space="preserve"> 93-8</t>
    </r>
    <r>
      <rPr>
        <b/>
        <sz val="16"/>
        <color indexed="16"/>
        <rFont val="新細明體"/>
        <family val="1"/>
      </rPr>
      <t>〉</t>
    </r>
    <r>
      <rPr>
        <b/>
        <sz val="20"/>
        <color indexed="16"/>
        <rFont val="新細明體"/>
        <family val="1"/>
      </rPr>
      <t xml:space="preserve"> </t>
    </r>
    <r>
      <rPr>
        <b/>
        <sz val="20"/>
        <color indexed="10"/>
        <rFont val="新細明體"/>
        <family val="1"/>
      </rPr>
      <t xml:space="preserve">      </t>
    </r>
    <r>
      <rPr>
        <b/>
        <sz val="16"/>
        <color indexed="10"/>
        <rFont val="新細明體"/>
        <family val="1"/>
      </rPr>
      <t xml:space="preserve">   </t>
    </r>
    <r>
      <rPr>
        <b/>
        <sz val="16"/>
        <rFont val="新細明體"/>
        <family val="1"/>
      </rPr>
      <t xml:space="preserve">         </t>
    </r>
    <r>
      <rPr>
        <b/>
        <sz val="16"/>
        <rFont val="Times New Roman"/>
        <family val="1"/>
      </rPr>
      <t xml:space="preserve">       </t>
    </r>
    <r>
      <rPr>
        <b/>
        <sz val="16"/>
        <rFont val="新細明體"/>
        <family val="1"/>
      </rPr>
      <t xml:space="preserve">       </t>
    </r>
    <r>
      <rPr>
        <b/>
        <sz val="16"/>
        <rFont val="Times New Roman"/>
        <family val="1"/>
      </rPr>
      <t xml:space="preserve">                          </t>
    </r>
    <r>
      <rPr>
        <b/>
        <sz val="11"/>
        <rFont val="Times New Roman"/>
        <family val="1"/>
      </rPr>
      <t xml:space="preserve"> </t>
    </r>
    <r>
      <rPr>
        <b/>
        <sz val="11"/>
        <color indexed="18"/>
        <rFont val="Times New Roman"/>
        <family val="1"/>
      </rPr>
      <t xml:space="preserve">{  </t>
    </r>
    <r>
      <rPr>
        <b/>
        <sz val="11"/>
        <color indexed="18"/>
        <rFont val="新細明體"/>
        <family val="1"/>
      </rPr>
      <t>十年期</t>
    </r>
    <r>
      <rPr>
        <b/>
        <sz val="11"/>
        <color indexed="18"/>
        <rFont val="Times New Roman"/>
        <family val="1"/>
      </rPr>
      <t xml:space="preserve">93/9/15~103/9/15 / </t>
    </r>
    <r>
      <rPr>
        <b/>
        <sz val="11"/>
        <color indexed="18"/>
        <rFont val="新細明體"/>
        <family val="1"/>
      </rPr>
      <t xml:space="preserve">每年付息一次 </t>
    </r>
    <r>
      <rPr>
        <b/>
        <sz val="11"/>
        <color indexed="18"/>
        <rFont val="Times New Roman"/>
        <family val="1"/>
      </rPr>
      <t xml:space="preserve">/ </t>
    </r>
    <r>
      <rPr>
        <b/>
        <sz val="11"/>
        <color indexed="18"/>
        <rFont val="新細明體"/>
        <family val="1"/>
      </rPr>
      <t>票面</t>
    </r>
    <r>
      <rPr>
        <b/>
        <sz val="11"/>
        <color indexed="18"/>
        <rFont val="Times New Roman"/>
        <family val="1"/>
      </rPr>
      <t>2.625%  }</t>
    </r>
  </si>
  <si>
    <t>發行日</t>
  </si>
  <si>
    <t>到期日</t>
  </si>
  <si>
    <t>※93甲4</t>
  </si>
  <si>
    <t>93.06.10</t>
  </si>
  <si>
    <t>93甲7</t>
  </si>
  <si>
    <t>93.07.22</t>
  </si>
  <si>
    <t>98.07.22</t>
  </si>
  <si>
    <t>※93甲3</t>
  </si>
  <si>
    <t>93.08.26</t>
  </si>
  <si>
    <t>93甲8</t>
  </si>
  <si>
    <t>93.09.15</t>
  </si>
  <si>
    <t>103.09.15</t>
  </si>
  <si>
    <t>※93甲7</t>
  </si>
  <si>
    <t>93.10.15</t>
  </si>
  <si>
    <t>93甲9</t>
  </si>
  <si>
    <t>113.11.18</t>
  </si>
  <si>
    <t>※93甲8</t>
  </si>
  <si>
    <t>93.12.09</t>
  </si>
  <si>
    <t>93年度合計</t>
  </si>
  <si>
    <t>94甲2</t>
  </si>
  <si>
    <r>
      <t xml:space="preserve"> </t>
    </r>
    <r>
      <rPr>
        <b/>
        <sz val="12"/>
        <rFont val="新細明體"/>
        <family val="1"/>
      </rPr>
      <t>年</t>
    </r>
    <r>
      <rPr>
        <b/>
        <sz val="12"/>
        <rFont val="Times New Roman"/>
        <family val="1"/>
      </rPr>
      <t xml:space="preserve">    </t>
    </r>
    <r>
      <rPr>
        <b/>
        <sz val="12"/>
        <rFont val="新細明體"/>
        <family val="1"/>
      </rPr>
      <t>月</t>
    </r>
    <r>
      <rPr>
        <b/>
        <sz val="12"/>
        <rFont val="Times New Roman"/>
        <family val="1"/>
      </rPr>
      <t xml:space="preserve">    </t>
    </r>
    <r>
      <rPr>
        <b/>
        <sz val="12"/>
        <rFont val="新細明體"/>
        <family val="1"/>
      </rPr>
      <t>日</t>
    </r>
    <r>
      <rPr>
        <b/>
        <sz val="12"/>
        <rFont val="Times New Roman"/>
        <family val="1"/>
      </rPr>
      <t xml:space="preserve">   (</t>
    </r>
    <r>
      <rPr>
        <b/>
        <sz val="12"/>
        <rFont val="新細明體"/>
        <family val="1"/>
      </rPr>
      <t>星期</t>
    </r>
    <r>
      <rPr>
        <b/>
        <sz val="12"/>
        <rFont val="Times New Roman"/>
        <family val="1"/>
      </rPr>
      <t xml:space="preserve"> </t>
    </r>
    <r>
      <rPr>
        <b/>
        <sz val="12"/>
        <rFont val="新細明體"/>
        <family val="1"/>
      </rPr>
      <t>六</t>
    </r>
    <r>
      <rPr>
        <b/>
        <sz val="12"/>
        <rFont val="Times New Roman"/>
        <family val="1"/>
      </rPr>
      <t xml:space="preserve">  )</t>
    </r>
  </si>
  <si>
    <r>
      <t>註</t>
    </r>
    <r>
      <rPr>
        <b/>
        <sz val="10"/>
        <rFont val="Times New Roman"/>
        <family val="1"/>
      </rPr>
      <t>1</t>
    </r>
    <r>
      <rPr>
        <b/>
        <sz val="10"/>
        <rFont val="細明體"/>
        <family val="3"/>
      </rPr>
      <t>：每人開學時初始預算</t>
    </r>
    <r>
      <rPr>
        <b/>
        <sz val="10"/>
        <rFont val="Times New Roman"/>
        <family val="1"/>
      </rPr>
      <t>100</t>
    </r>
    <r>
      <rPr>
        <b/>
        <sz val="10"/>
        <rFont val="細明體"/>
        <family val="3"/>
      </rPr>
      <t>萬元。本週一精選五檔股票，假設均以收盤價購得。股票一經選定，至下週一前不得變更股票及張數，只有在星期一可以自行變更投資組合。均不得透支或做信用交易，所有交易不考慮稅費。各檔股票請逐日依收盤價登錄股價及張數。</t>
    </r>
  </si>
  <si>
    <r>
      <t>本週五結算投資組合</t>
    </r>
    <r>
      <rPr>
        <b/>
        <sz val="9"/>
        <rFont val="Times New Roman"/>
        <family val="1"/>
      </rPr>
      <t xml:space="preserve">                </t>
    </r>
    <r>
      <rPr>
        <b/>
        <sz val="9"/>
        <rFont val="細明體"/>
        <family val="3"/>
      </rPr>
      <t>股票價值</t>
    </r>
    <r>
      <rPr>
        <b/>
        <sz val="9"/>
        <rFont val="Times New Roman"/>
        <family val="1"/>
      </rPr>
      <t xml:space="preserve"> =</t>
    </r>
  </si>
  <si>
    <r>
      <t xml:space="preserve">  (</t>
    </r>
    <r>
      <rPr>
        <sz val="12"/>
        <rFont val="細明體"/>
        <family val="3"/>
      </rPr>
      <t>以下是附範例表格</t>
    </r>
    <r>
      <rPr>
        <sz val="12"/>
        <rFont val="Times New Roman"/>
        <family val="1"/>
      </rPr>
      <t>)</t>
    </r>
  </si>
  <si>
    <t xml:space="preserve">        根據老師過去幾年的經驗，專業科目不及格的同學，大多也正巧是不大參與討論、不能跟別人合作的人，且少有例外。</t>
  </si>
  <si>
    <r>
      <t>29</t>
    </r>
    <r>
      <rPr>
        <sz val="14"/>
        <rFont val="細明體"/>
        <family val="3"/>
      </rPr>
      <t>、</t>
    </r>
  </si>
  <si>
    <t xml:space="preserve">  全組每一位組員，對於本組報告每一頁的所有內容資料，甚至每一個字，都務必事先討論查考，徹底了解；並將</t>
  </si>
  <si>
    <r>
      <t>30</t>
    </r>
    <r>
      <rPr>
        <sz val="14"/>
        <rFont val="細明體"/>
        <family val="3"/>
      </rPr>
      <t>、</t>
    </r>
  </si>
  <si>
    <r>
      <t xml:space="preserve"> </t>
    </r>
    <r>
      <rPr>
        <b/>
        <sz val="14"/>
        <rFont val="Times New Roman"/>
        <family val="1"/>
      </rPr>
      <t xml:space="preserve"> </t>
    </r>
    <r>
      <rPr>
        <b/>
        <sz val="14"/>
        <rFont val="新細明體"/>
        <family val="1"/>
      </rPr>
      <t>輔讀小組的功能是針對研讀小組書面及上台報告的讀書範圍研提問題，研讀小組須將所有問答列入讀書報告，</t>
    </r>
  </si>
  <si>
    <t xml:space="preserve">        時間允許時得當場以口頭做答。輔讀小組只管發問，不管答案。每章以五至十題為度。不同人出題時，</t>
  </si>
  <si>
    <t xml:space="preserve">        得分別註明出題者姓名，但統一由組長 (或其指定人) 寄給老師及從屬研讀小組每一位同學。輔讀小組提問</t>
  </si>
  <si>
    <t xml:space="preserve">        來信的主旨文字與內容標題，均用</t>
  </si>
  <si>
    <r>
      <t>31</t>
    </r>
    <r>
      <rPr>
        <sz val="14"/>
        <rFont val="細明體"/>
        <family val="3"/>
      </rPr>
      <t>、</t>
    </r>
  </si>
  <si>
    <r>
      <t xml:space="preserve"> </t>
    </r>
    <r>
      <rPr>
        <b/>
        <sz val="14"/>
        <rFont val="新細明體"/>
        <family val="1"/>
      </rPr>
      <t xml:space="preserve"> </t>
    </r>
    <r>
      <rPr>
        <b/>
        <sz val="14"/>
        <rFont val="Times New Roman"/>
        <family val="1"/>
      </rPr>
      <t xml:space="preserve"> </t>
    </r>
    <r>
      <rPr>
        <b/>
        <sz val="14"/>
        <rFont val="新細明體"/>
        <family val="1"/>
      </rPr>
      <t>輔讀小組提問問題時，請將問題直接寫在郵件內容，不准使用附加檔格式。</t>
    </r>
  </si>
  <si>
    <r>
      <t>32</t>
    </r>
    <r>
      <rPr>
        <sz val="14"/>
        <rFont val="細明體"/>
        <family val="3"/>
      </rPr>
      <t>、</t>
    </r>
  </si>
  <si>
    <r>
      <t xml:space="preserve">  </t>
    </r>
    <r>
      <rPr>
        <b/>
        <sz val="14"/>
        <rFont val="Times New Roman"/>
        <family val="1"/>
      </rPr>
      <t xml:space="preserve">  </t>
    </r>
    <r>
      <rPr>
        <b/>
        <sz val="14"/>
        <rFont val="新細明體"/>
        <family val="1"/>
      </rPr>
      <t>研讀小組之回答內容，須直接置入讀書報告附錄中。Q&amp;A問答部分首頁內容</t>
    </r>
  </si>
  <si>
    <r>
      <t xml:space="preserve">         </t>
    </r>
    <r>
      <rPr>
        <b/>
        <sz val="14"/>
        <rFont val="細明體"/>
        <family val="3"/>
      </rPr>
      <t>輪值報告組不只一組時，由各該組組長自行協調分工完成上項報告前置工作。</t>
    </r>
  </si>
  <si>
    <r>
      <t xml:space="preserve">         </t>
    </r>
    <r>
      <rPr>
        <b/>
        <sz val="14"/>
        <rFont val="新細明體"/>
        <family val="1"/>
      </rPr>
      <t>使用單槍播放前，組長應指定人員負責先關燈、關窗簾。</t>
    </r>
  </si>
  <si>
    <r>
      <t>2</t>
    </r>
    <r>
      <rPr>
        <sz val="14"/>
        <rFont val="細明體"/>
        <family val="3"/>
      </rPr>
      <t>、</t>
    </r>
  </si>
  <si>
    <r>
      <t>3</t>
    </r>
    <r>
      <rPr>
        <sz val="14"/>
        <rFont val="細明體"/>
        <family val="3"/>
      </rPr>
      <t>、</t>
    </r>
  </si>
  <si>
    <r>
      <t>5</t>
    </r>
    <r>
      <rPr>
        <sz val="14"/>
        <rFont val="細明體"/>
        <family val="3"/>
      </rPr>
      <t>、</t>
    </r>
  </si>
  <si>
    <r>
      <t>12</t>
    </r>
    <r>
      <rPr>
        <sz val="14"/>
        <rFont val="細明體"/>
        <family val="3"/>
      </rPr>
      <t>、</t>
    </r>
  </si>
  <si>
    <r>
      <t>6</t>
    </r>
    <r>
      <rPr>
        <sz val="14"/>
        <rFont val="細明體"/>
        <family val="3"/>
      </rPr>
      <t>、</t>
    </r>
  </si>
  <si>
    <r>
      <t xml:space="preserve">   </t>
    </r>
    <r>
      <rPr>
        <b/>
        <sz val="14"/>
        <rFont val="新細明體"/>
        <family val="1"/>
      </rPr>
      <t>不可帶小抄、稿子、書本上台當場翻看，須事先嫻熟內容、準備齊全。所有要講要看的資料全都在</t>
    </r>
    <r>
      <rPr>
        <b/>
        <sz val="14"/>
        <rFont val="Times New Roman"/>
        <family val="1"/>
      </rPr>
      <t>ppt</t>
    </r>
    <r>
      <rPr>
        <b/>
        <sz val="14"/>
        <rFont val="新細明體"/>
        <family val="1"/>
      </rPr>
      <t>裡，請善用超連結。</t>
    </r>
  </si>
  <si>
    <r>
      <t xml:space="preserve">   </t>
    </r>
    <r>
      <rPr>
        <b/>
        <sz val="14"/>
        <rFont val="新細明體"/>
        <family val="1"/>
      </rPr>
      <t>操作電腦者與報告人員，互動須有一定之默契。播放報告須換頁時，應由報告人下令換頁。</t>
    </r>
  </si>
  <si>
    <t>奉兒待老，積穀防饑。</t>
  </si>
  <si>
    <t>養子不教，不如養驢；</t>
  </si>
  <si>
    <t>養女不教，不如養豬。</t>
  </si>
  <si>
    <r>
      <t>朝陽科技大學</t>
    </r>
    <r>
      <rPr>
        <b/>
        <sz val="16"/>
        <color indexed="10"/>
        <rFont val="新細明體"/>
        <family val="1"/>
      </rPr>
      <t xml:space="preserve">98-1# 3056 </t>
    </r>
    <r>
      <rPr>
        <b/>
        <sz val="18"/>
        <color indexed="10"/>
        <rFont val="新細明體"/>
        <family val="1"/>
      </rPr>
      <t>金融市場</t>
    </r>
    <r>
      <rPr>
        <b/>
        <sz val="14"/>
        <color indexed="10"/>
        <rFont val="新細明體"/>
        <family val="1"/>
      </rPr>
      <t xml:space="preserve"> (週四晚CDE堂T2-320教室)</t>
    </r>
    <r>
      <rPr>
        <b/>
        <sz val="18"/>
        <color indexed="10"/>
        <rFont val="新細明體"/>
        <family val="1"/>
      </rPr>
      <t>分組研讀進度表</t>
    </r>
    <r>
      <rPr>
        <b/>
        <sz val="10"/>
        <color indexed="10"/>
        <rFont val="新細明體"/>
        <family val="1"/>
      </rPr>
      <t>98.9.17修正</t>
    </r>
  </si>
  <si>
    <t>98.09.17</t>
  </si>
  <si>
    <t>98.09.24</t>
  </si>
  <si>
    <t>98.10.01</t>
  </si>
  <si>
    <t>98.10.08</t>
  </si>
  <si>
    <t>98.10.15</t>
  </si>
  <si>
    <t>98.10.22</t>
  </si>
  <si>
    <t>98.10.29</t>
  </si>
  <si>
    <t>98.11.05</t>
  </si>
  <si>
    <t>98.11.12</t>
  </si>
  <si>
    <t xml:space="preserve">    期中考         期中考         期中考         期中考         期中考         期中考         期中考         期中考</t>
  </si>
  <si>
    <t>98.11.19</t>
  </si>
  <si>
    <t>98.11.26</t>
  </si>
  <si>
    <t>98.12.03</t>
  </si>
  <si>
    <t>98.12.10</t>
  </si>
  <si>
    <t>98.12.17</t>
  </si>
  <si>
    <t>98.12.24</t>
  </si>
  <si>
    <t>98.12.31</t>
  </si>
  <si>
    <t>99.01.07</t>
  </si>
  <si>
    <t>99.01.14</t>
  </si>
  <si>
    <r>
      <t>金融市場教科書：『現代金融市場』，黃昱程 著，華泰圖書公司，2009/06，五版</t>
    </r>
  </si>
  <si>
    <t>黑暗金控 (跨國洗錢) ( 證券市場、基金管理、金融市場、職業倫理 )</t>
  </si>
  <si>
    <t xml:space="preserve">  17.</t>
  </si>
  <si>
    <t>小考及期中考試範圍為開學到上週教學進度為止。期末考考試範圍為全學期教學範圍。</t>
  </si>
  <si>
    <r>
      <t>老師講授</t>
    </r>
    <r>
      <rPr>
        <b/>
        <sz val="14"/>
        <rFont val="新細明體"/>
        <family val="1"/>
      </rPr>
      <t>：債券市場</t>
    </r>
  </si>
  <si>
    <r>
      <t>第7專題、國際金融市場發展(以外匯市場為主)。</t>
    </r>
    <r>
      <rPr>
        <b/>
        <sz val="14"/>
        <color indexed="10"/>
        <rFont val="新細明體"/>
        <family val="1"/>
      </rPr>
      <t>第2次小考</t>
    </r>
  </si>
  <si>
    <t>第8專題、金融機構經營與金融控股公司特論</t>
  </si>
  <si>
    <t>第9專題、金融風險與金融危機特論</t>
  </si>
  <si>
    <t>第10專題、金融政策及金融管理</t>
  </si>
  <si>
    <t>第11專題、資產證券化市場</t>
  </si>
  <si>
    <t>第12專題、選擇權市場</t>
  </si>
  <si>
    <r>
      <t>第13專題、期貨市場。</t>
    </r>
    <r>
      <rPr>
        <b/>
        <sz val="14"/>
        <color indexed="10"/>
        <rFont val="新細明體"/>
        <family val="1"/>
      </rPr>
      <t>第3次小考</t>
    </r>
  </si>
  <si>
    <t>第14專題、創投市場(含投資銀行、私募基金與主權基金)</t>
  </si>
  <si>
    <t>第15專題、認購(售)權證市場</t>
  </si>
  <si>
    <t>第16專題、交換市場</t>
  </si>
  <si>
    <r>
      <t>老師講授</t>
    </r>
    <r>
      <rPr>
        <b/>
        <sz val="14"/>
        <rFont val="新細明體"/>
        <family val="1"/>
      </rPr>
      <t>： 結構債券市場(含保本型商品)</t>
    </r>
  </si>
  <si>
    <r>
      <t xml:space="preserve">    </t>
    </r>
    <r>
      <rPr>
        <b/>
        <sz val="14"/>
        <color indexed="10"/>
        <rFont val="新細明體"/>
        <family val="1"/>
      </rPr>
      <t>期末考試</t>
    </r>
    <r>
      <rPr>
        <b/>
        <sz val="14"/>
        <color indexed="10"/>
        <rFont val="Times New Roman"/>
        <family val="1"/>
      </rPr>
      <t xml:space="preserve">           </t>
    </r>
    <r>
      <rPr>
        <b/>
        <sz val="14"/>
        <color indexed="10"/>
        <rFont val="新細明體"/>
        <family val="1"/>
      </rPr>
      <t>期末考試</t>
    </r>
    <r>
      <rPr>
        <b/>
        <sz val="14"/>
        <color indexed="10"/>
        <rFont val="Times New Roman"/>
        <family val="1"/>
      </rPr>
      <t xml:space="preserve">           </t>
    </r>
    <r>
      <rPr>
        <b/>
        <sz val="14"/>
        <color indexed="10"/>
        <rFont val="新細明體"/>
        <family val="1"/>
      </rPr>
      <t>期末考試</t>
    </r>
    <r>
      <rPr>
        <b/>
        <sz val="14"/>
        <color indexed="10"/>
        <rFont val="Times New Roman"/>
        <family val="1"/>
      </rPr>
      <t xml:space="preserve">           </t>
    </r>
    <r>
      <rPr>
        <b/>
        <sz val="14"/>
        <color indexed="10"/>
        <rFont val="新細明體"/>
        <family val="1"/>
      </rPr>
      <t>期末考試</t>
    </r>
    <r>
      <rPr>
        <b/>
        <sz val="14"/>
        <color indexed="10"/>
        <rFont val="Times New Roman"/>
        <family val="1"/>
      </rPr>
      <t xml:space="preserve">           </t>
    </r>
    <r>
      <rPr>
        <b/>
        <sz val="14"/>
        <color indexed="10"/>
        <rFont val="新細明體"/>
        <family val="1"/>
      </rPr>
      <t>期末考試</t>
    </r>
    <r>
      <rPr>
        <b/>
        <sz val="14"/>
        <color indexed="10"/>
        <rFont val="Times New Roman"/>
        <family val="1"/>
      </rPr>
      <t xml:space="preserve">           </t>
    </r>
    <r>
      <rPr>
        <b/>
        <sz val="14"/>
        <color indexed="10"/>
        <rFont val="新細明體"/>
        <family val="1"/>
      </rPr>
      <t>期末考試</t>
    </r>
    <r>
      <rPr>
        <b/>
        <sz val="14"/>
        <color indexed="10"/>
        <rFont val="Times New Roman"/>
        <family val="1"/>
      </rPr>
      <t xml:space="preserve">           </t>
    </r>
    <r>
      <rPr>
        <b/>
        <sz val="14"/>
        <color indexed="10"/>
        <rFont val="新細明體"/>
        <family val="1"/>
      </rPr>
      <t>期末考試</t>
    </r>
    <r>
      <rPr>
        <b/>
        <sz val="14"/>
        <color indexed="10"/>
        <rFont val="Times New Roman"/>
        <family val="1"/>
      </rPr>
      <t xml:space="preserve"> </t>
    </r>
  </si>
  <si>
    <t xml:space="preserve">         send給研讀小組。</t>
  </si>
  <si>
    <t>學號</t>
  </si>
  <si>
    <t>103/09/28</t>
  </si>
  <si>
    <t>A89104</t>
  </si>
  <si>
    <r>
      <t>89</t>
    </r>
    <r>
      <rPr>
        <u val="single"/>
        <sz val="12"/>
        <color indexed="12"/>
        <rFont val="Sөũ"/>
        <family val="2"/>
      </rPr>
      <t>中央建債甲四</t>
    </r>
  </si>
  <si>
    <t>103/10/15</t>
  </si>
  <si>
    <t>A89105</t>
  </si>
  <si>
    <r>
      <t>89</t>
    </r>
    <r>
      <rPr>
        <u val="single"/>
        <sz val="12"/>
        <color indexed="12"/>
        <rFont val="Sөũ"/>
        <family val="2"/>
      </rPr>
      <t>中央建債甲五</t>
    </r>
  </si>
  <si>
    <t>A89106</t>
  </si>
  <si>
    <r>
      <t>89</t>
    </r>
    <r>
      <rPr>
        <u val="single"/>
        <sz val="12"/>
        <color indexed="12"/>
        <rFont val="Sөũ"/>
        <family val="2"/>
      </rPr>
      <t>中央建債甲六</t>
    </r>
  </si>
  <si>
    <t>A89107</t>
  </si>
  <si>
    <r>
      <t>89</t>
    </r>
    <r>
      <rPr>
        <u val="single"/>
        <sz val="12"/>
        <color indexed="12"/>
        <rFont val="Sөũ"/>
        <family val="2"/>
      </rPr>
      <t>中央建債甲七</t>
    </r>
  </si>
  <si>
    <t>109/01/18</t>
  </si>
  <si>
    <t xml:space="preserve">       男女生穿著不可露出肚臍、肩帶、底褲頭；不准穿著扯破膝蓋、臀部的乞丐裝衣服。一經發現將立即終止其報告。</t>
  </si>
  <si>
    <t xml:space="preserve">  以上裝可愛型或悲情穿著，目前在金融專業職場上，仍屬異類。老師往生之後如環境改變，尺度浮寬，儘可隨順。</t>
  </si>
  <si>
    <r>
      <t xml:space="preserve"> </t>
    </r>
    <r>
      <rPr>
        <b/>
        <sz val="14"/>
        <rFont val="Times New Roman"/>
        <family val="1"/>
      </rPr>
      <t xml:space="preserve"> </t>
    </r>
    <r>
      <rPr>
        <b/>
        <sz val="14"/>
        <rFont val="新細明體"/>
        <family val="1"/>
      </rPr>
      <t>研讀小組應於報告當天另外準備一份備份磁片磁碟，避免單一磁片磁碟檔案不能開啟之窘境。</t>
    </r>
  </si>
  <si>
    <r>
      <t xml:space="preserve">  </t>
    </r>
    <r>
      <rPr>
        <b/>
        <sz val="14"/>
        <color indexed="10"/>
        <rFont val="新細明體"/>
        <family val="1"/>
      </rPr>
      <t>接續報告，我是</t>
    </r>
    <r>
      <rPr>
        <b/>
        <sz val="14"/>
        <color indexed="10"/>
        <rFont val="Times New Roman"/>
        <family val="1"/>
      </rPr>
      <t>OOO</t>
    </r>
    <r>
      <rPr>
        <b/>
        <sz val="14"/>
        <color indexed="10"/>
        <rFont val="新細明體"/>
        <family val="1"/>
      </rPr>
      <t>』</t>
    </r>
    <r>
      <rPr>
        <b/>
        <sz val="14"/>
        <rFont val="新細明體"/>
        <family val="1"/>
      </rPr>
      <t>，然後再開講。</t>
    </r>
  </si>
  <si>
    <r>
      <t xml:space="preserve">  </t>
    </r>
    <r>
      <rPr>
        <b/>
        <sz val="14"/>
        <color indexed="10"/>
        <rFont val="新細明體"/>
        <family val="1"/>
      </rPr>
      <t>每一位報告者結束前務必做結尾：『以上，是我的報告，謝謝老師，各位同學的聆聽，敬請指教。接下來請本組</t>
    </r>
    <r>
      <rPr>
        <b/>
        <sz val="14"/>
        <color indexed="10"/>
        <rFont val="Times New Roman"/>
        <family val="1"/>
      </rPr>
      <t>OOO</t>
    </r>
    <r>
      <rPr>
        <b/>
        <sz val="14"/>
        <color indexed="10"/>
        <rFont val="新細明體"/>
        <family val="1"/>
      </rPr>
      <t>同學報告。』</t>
    </r>
  </si>
  <si>
    <r>
      <t xml:space="preserve">          </t>
    </r>
    <r>
      <rPr>
        <b/>
        <sz val="14"/>
        <rFont val="新細明體"/>
        <family val="1"/>
      </rPr>
      <t>然後姿態優雅地下台。聽講同學應回報以掌聲，感謝簡報組之貢獻。</t>
    </r>
  </si>
  <si>
    <t xml:space="preserve">  凡能找出課本內容有誤，並完成勘誤者，有功於全班，有功於本課程，老師將酌予加分。</t>
  </si>
  <si>
    <r>
      <t xml:space="preserve">   </t>
    </r>
    <r>
      <rPr>
        <b/>
        <sz val="14"/>
        <rFont val="新細明體"/>
        <family val="1"/>
      </rPr>
      <t>報告後修正第一版，須於報告後三日內寄給老師及各組組長轉寄其組員複習。</t>
    </r>
  </si>
  <si>
    <r>
      <t xml:space="preserve">   </t>
    </r>
    <r>
      <rPr>
        <b/>
        <sz val="14"/>
        <color indexed="10"/>
        <rFont val="新細明體"/>
        <family val="1"/>
      </rPr>
      <t>按本須知第參章節第</t>
    </r>
    <r>
      <rPr>
        <b/>
        <sz val="14"/>
        <color indexed="10"/>
        <rFont val="Times New Roman"/>
        <family val="1"/>
      </rPr>
      <t>2</t>
    </r>
    <r>
      <rPr>
        <b/>
        <sz val="14"/>
        <color indexed="10"/>
        <rFont val="新細明體"/>
        <family val="1"/>
      </rPr>
      <t>條規定，組長應翔實紀錄本組報告中，老師的任何補充及指示，並須一一呈現在報告後修正版中。</t>
    </r>
  </si>
  <si>
    <r>
      <t xml:space="preserve">96-1#1070證券市場『證券市場理論與實務(吳壽山教授審訂)』分組研讀進度表 </t>
    </r>
    <r>
      <rPr>
        <b/>
        <sz val="16"/>
        <rFont val="標楷體"/>
        <family val="4"/>
      </rPr>
      <t>96.10.03</t>
    </r>
  </si>
  <si>
    <t>教學或口頭報告日</t>
  </si>
  <si>
    <t>研讀小組組員名單</t>
  </si>
  <si>
    <t>第 1 組</t>
  </si>
  <si>
    <t>第 2 組</t>
  </si>
  <si>
    <t>第 3 組</t>
  </si>
  <si>
    <t>第 4 組</t>
  </si>
  <si>
    <t>第 5 組</t>
  </si>
  <si>
    <t>第 6 組</t>
  </si>
  <si>
    <t>第 7 組</t>
  </si>
  <si>
    <t>第 8 組</t>
  </si>
  <si>
    <t>1組長</t>
  </si>
  <si>
    <t>2組長</t>
  </si>
  <si>
    <t>3組長</t>
  </si>
  <si>
    <t>4組長</t>
  </si>
  <si>
    <t>5組長</t>
  </si>
  <si>
    <t>6組長</t>
  </si>
  <si>
    <t>7組長</t>
  </si>
  <si>
    <t>8組長</t>
  </si>
  <si>
    <r>
      <t xml:space="preserve">          </t>
    </r>
    <r>
      <rPr>
        <b/>
        <sz val="20"/>
        <rFont val="新細明體"/>
        <family val="1"/>
      </rPr>
      <t>輔  讀  小  組</t>
    </r>
  </si>
  <si>
    <r>
      <t>第壹篇：金融市場導論</t>
    </r>
    <r>
      <rPr>
        <b/>
        <sz val="12"/>
        <rFont val="新細明體"/>
        <family val="1"/>
      </rPr>
      <t xml:space="preserve"> (以下 "ˇ "表各組必讀，" @ "表該組同學須合作 做出power  point 簡報，並上台報告)</t>
    </r>
  </si>
  <si>
    <r>
      <t>老師講授</t>
    </r>
    <r>
      <rPr>
        <b/>
        <sz val="14"/>
        <rFont val="新細明體"/>
        <family val="1"/>
      </rPr>
      <t>：講解教學大綱，利率論</t>
    </r>
  </si>
  <si>
    <r>
      <t>老師講授</t>
    </r>
    <r>
      <rPr>
        <b/>
        <sz val="14"/>
        <rFont val="新細明體"/>
        <family val="1"/>
      </rPr>
      <t>：金融資訊導讀，講解金融日記表作業</t>
    </r>
  </si>
  <si>
    <r>
      <t>老師講授</t>
    </r>
    <r>
      <rPr>
        <b/>
        <sz val="14"/>
        <rFont val="新細明體"/>
        <family val="1"/>
      </rPr>
      <t>：年金論(一)</t>
    </r>
  </si>
  <si>
    <r>
      <t>老師講授</t>
    </r>
    <r>
      <rPr>
        <b/>
        <sz val="14"/>
        <rFont val="新細明體"/>
        <family val="1"/>
      </rPr>
      <t>：年金論(二)</t>
    </r>
  </si>
  <si>
    <t>第貳篇：傳統金融市場個論</t>
  </si>
  <si>
    <r>
      <t>老師講授</t>
    </r>
    <r>
      <rPr>
        <b/>
        <sz val="14"/>
        <rFont val="新細明體"/>
        <family val="1"/>
      </rPr>
      <t>：股票市場。</t>
    </r>
    <r>
      <rPr>
        <b/>
        <sz val="14"/>
        <color indexed="10"/>
        <rFont val="新細明體"/>
        <family val="1"/>
      </rPr>
      <t>第1次小考</t>
    </r>
  </si>
  <si>
    <t>第1專題、共同基金市場</t>
  </si>
  <si>
    <t>@1</t>
  </si>
  <si>
    <t>第2專題、黃金市場</t>
  </si>
  <si>
    <t>@2</t>
  </si>
  <si>
    <t>第3專題、貨幣市場</t>
  </si>
  <si>
    <r>
      <t>賣出成交日到後一付息日天數</t>
    </r>
    <r>
      <rPr>
        <b/>
        <sz val="9"/>
        <rFont val="Times New Roman"/>
        <family val="1"/>
      </rPr>
      <t xml:space="preserve">  f1</t>
    </r>
  </si>
  <si>
    <r>
      <t>賣出成交日前後付息日天數</t>
    </r>
    <r>
      <rPr>
        <b/>
        <sz val="9"/>
        <rFont val="Times New Roman"/>
        <family val="1"/>
      </rPr>
      <t xml:space="preserve">  d2</t>
    </r>
  </si>
  <si>
    <r>
      <t>每百萬元面額</t>
    </r>
    <r>
      <rPr>
        <b/>
        <sz val="12"/>
        <color indexed="20"/>
        <rFont val="Times New Roman"/>
        <family val="1"/>
      </rPr>
      <t xml:space="preserve">  Cash Flow </t>
    </r>
    <r>
      <rPr>
        <b/>
        <sz val="12"/>
        <color indexed="20"/>
        <rFont val="細明體"/>
        <family val="3"/>
      </rPr>
      <t>及價格計算</t>
    </r>
  </si>
  <si>
    <r>
      <t>f</t>
    </r>
    <r>
      <rPr>
        <b/>
        <sz val="8"/>
        <rFont val="Times New Roman"/>
        <family val="1"/>
      </rPr>
      <t>B</t>
    </r>
  </si>
  <si>
    <r>
      <t>一</t>
    </r>
    <r>
      <rPr>
        <sz val="12"/>
        <rFont val="新細明體"/>
        <family val="1"/>
      </rPr>
      <t>.84</t>
    </r>
    <r>
      <rPr>
        <sz val="12"/>
        <rFont val="細明體"/>
        <family val="3"/>
      </rPr>
      <t>年</t>
    </r>
    <r>
      <rPr>
        <sz val="12"/>
        <rFont val="新細明體"/>
        <family val="1"/>
      </rPr>
      <t>9</t>
    </r>
    <r>
      <rPr>
        <sz val="12"/>
        <rFont val="細明體"/>
        <family val="3"/>
      </rPr>
      <t>月底以前發行者係半年付息</t>
    </r>
    <r>
      <rPr>
        <sz val="12"/>
        <rFont val="新細明體"/>
        <family val="1"/>
      </rPr>
      <t>1</t>
    </r>
    <r>
      <rPr>
        <sz val="12"/>
        <rFont val="細明體"/>
        <family val="3"/>
      </rPr>
      <t>次，以後發行者</t>
    </r>
    <r>
      <rPr>
        <sz val="12"/>
        <rFont val="新細明體"/>
        <family val="1"/>
      </rPr>
      <t>(</t>
    </r>
    <r>
      <rPr>
        <sz val="12"/>
        <rFont val="細明體"/>
        <family val="3"/>
      </rPr>
      <t>無息票公債除外</t>
    </r>
    <r>
      <rPr>
        <sz val="12"/>
        <rFont val="新細明體"/>
        <family val="1"/>
      </rPr>
      <t xml:space="preserve">) </t>
    </r>
    <r>
      <rPr>
        <sz val="12"/>
        <rFont val="細明體"/>
        <family val="3"/>
      </rPr>
      <t>係一年付息</t>
    </r>
    <r>
      <rPr>
        <sz val="12"/>
        <rFont val="新細明體"/>
        <family val="1"/>
      </rPr>
      <t>1</t>
    </r>
    <r>
      <rPr>
        <sz val="12"/>
        <rFont val="細明體"/>
        <family val="3"/>
      </rPr>
      <t>次。</t>
    </r>
    <r>
      <rPr>
        <sz val="12"/>
        <rFont val="新細明體"/>
        <family val="1"/>
      </rPr>
      <t xml:space="preserve"> </t>
    </r>
  </si>
  <si>
    <r>
      <t>八</t>
    </r>
    <r>
      <rPr>
        <sz val="12"/>
        <rFont val="新細明體"/>
        <family val="1"/>
      </rPr>
      <t>.92</t>
    </r>
    <r>
      <rPr>
        <sz val="12"/>
        <rFont val="細明體"/>
        <family val="3"/>
      </rPr>
      <t>甲</t>
    </r>
    <r>
      <rPr>
        <sz val="12"/>
        <rFont val="新細明體"/>
        <family val="1"/>
      </rPr>
      <t>9</t>
    </r>
    <r>
      <rPr>
        <sz val="12"/>
        <rFont val="細明體"/>
        <family val="3"/>
      </rPr>
      <t>期公告發行額</t>
    </r>
    <r>
      <rPr>
        <sz val="12"/>
        <rFont val="新細明體"/>
        <family val="1"/>
      </rPr>
      <t>400</t>
    </r>
    <r>
      <rPr>
        <sz val="12"/>
        <rFont val="細明體"/>
        <family val="3"/>
      </rPr>
      <t>億元，實際發行額</t>
    </r>
    <r>
      <rPr>
        <sz val="12"/>
        <rFont val="新細明體"/>
        <family val="1"/>
      </rPr>
      <t>297.5</t>
    </r>
    <r>
      <rPr>
        <sz val="12"/>
        <rFont val="細明體"/>
        <family val="3"/>
      </rPr>
      <t>億元，</t>
    </r>
    <r>
      <rPr>
        <sz val="12"/>
        <rFont val="新細明體"/>
        <family val="1"/>
      </rPr>
      <t>102.5</t>
    </r>
    <r>
      <rPr>
        <sz val="12"/>
        <rFont val="細明體"/>
        <family val="3"/>
      </rPr>
      <t>億元落標。</t>
    </r>
    <r>
      <rPr>
        <sz val="12"/>
        <rFont val="新細明體"/>
        <family val="1"/>
      </rPr>
      <t xml:space="preserve"> </t>
    </r>
  </si>
  <si>
    <t>92.09.19</t>
  </si>
  <si>
    <t>102.09.19</t>
  </si>
  <si>
    <t>92甲8</t>
  </si>
  <si>
    <t>92.10.30</t>
  </si>
  <si>
    <t>97.10.30</t>
  </si>
  <si>
    <t>92甲9</t>
  </si>
  <si>
    <t>92.11.17</t>
  </si>
  <si>
    <t>94.11.17</t>
  </si>
  <si>
    <t>92甲10</t>
  </si>
  <si>
    <t xml:space="preserve">        附加檔之檔案名稱統一定為：</t>
  </si>
  <si>
    <t>74.</t>
  </si>
  <si>
    <t>茫茫四海人無數，那個男兒是丈夫。</t>
  </si>
  <si>
    <t>35.</t>
  </si>
  <si>
    <t>鬧裡有錢，靜處安身。</t>
  </si>
  <si>
    <t>75.</t>
  </si>
  <si>
    <t>白酒釀成延好客，黃金散盡為收書。</t>
  </si>
  <si>
    <t>36.</t>
  </si>
  <si>
    <t>來如風雨，去似微塵。</t>
  </si>
  <si>
    <t>76.</t>
  </si>
  <si>
    <t>救人一命，勝造七級浮屠。</t>
  </si>
  <si>
    <t>37.</t>
  </si>
  <si>
    <t>長江後浪催前浪，世上新人趲舊人。</t>
  </si>
  <si>
    <t>77.</t>
  </si>
  <si>
    <t>城門失火，殃及池魚。</t>
  </si>
  <si>
    <t>38.</t>
  </si>
  <si>
    <r>
      <t>98-1#3056</t>
    </r>
    <r>
      <rPr>
        <sz val="14"/>
        <color indexed="10"/>
        <rFont val="細明體"/>
        <family val="3"/>
      </rPr>
      <t>金融市場</t>
    </r>
  </si>
  <si>
    <r>
      <t xml:space="preserve">98-1#0179 </t>
    </r>
    <r>
      <rPr>
        <sz val="14"/>
        <color indexed="10"/>
        <rFont val="細明體"/>
        <family val="3"/>
      </rPr>
      <t>智覺的人生</t>
    </r>
  </si>
  <si>
    <r>
      <t xml:space="preserve">98-1#1038 </t>
    </r>
    <r>
      <rPr>
        <sz val="14"/>
        <color indexed="10"/>
        <rFont val="新細明體"/>
        <family val="1"/>
      </rPr>
      <t>金融專業倫理</t>
    </r>
  </si>
  <si>
    <t>98-1#1581 企業倫理與社會責任</t>
  </si>
  <si>
    <t>朝陽科技大學財金系張輝鑫老師  專業科目  修課學生注意要點  98.9.16</t>
  </si>
  <si>
    <t>註：本要點部分內容如本學期老師未言明實施之項目，例如小老師、輔讀小組、金融日記表、上課日誌 等，請同學不必理會！</t>
  </si>
  <si>
    <t>上課時閱讀小說漫畫，做其他閒雜消遣，無法舉證與本科目有必要關連時，當次上課以曠課論處。</t>
  </si>
  <si>
    <r>
      <t>請假簡訊格式規定：</t>
    </r>
    <r>
      <rPr>
        <b/>
        <sz val="14"/>
        <color indexed="10"/>
        <rFont val="新細明體"/>
        <family val="1"/>
      </rPr>
      <t>『老師，981015週四金市OOO請假，請核備』</t>
    </r>
    <r>
      <rPr>
        <b/>
        <sz val="14"/>
        <rFont val="新細明體"/>
        <family val="1"/>
      </rPr>
      <t>一句話即可。次週到校拿手機簡訊向老師辦理銷假。</t>
    </r>
  </si>
  <si>
    <r>
      <t>比較正確的電話應該是這麼打的：</t>
    </r>
    <r>
      <rPr>
        <b/>
        <sz val="14"/>
        <color indexed="10"/>
        <rFont val="新細明體"/>
        <family val="1"/>
      </rPr>
      <t>『 輝鑫老師嗎？我是四財3B班的OOO，選修您星期四晚上的金融市場。</t>
    </r>
  </si>
  <si>
    <t>您交代要交的美國股市研究作業，我們第四組已經做好了，剛剛六點二十分左右，已經放在您一宿237研究室桌上，我有留字條。</t>
  </si>
  <si>
    <t>註：學生擬交文件資料給老師，無法面交時，可以逕放系辦老師專用抽屜內，再以電話或簡訊告知。且務必註明何人放置。</t>
  </si>
  <si>
    <r>
      <t>f</t>
    </r>
    <r>
      <rPr>
        <b/>
        <sz val="8"/>
        <rFont val="Times New Roman"/>
        <family val="1"/>
      </rPr>
      <t>S</t>
    </r>
  </si>
  <si>
    <r>
      <t>d</t>
    </r>
    <r>
      <rPr>
        <b/>
        <sz val="8"/>
        <rFont val="Times New Roman"/>
        <family val="1"/>
      </rPr>
      <t>S</t>
    </r>
  </si>
  <si>
    <r>
      <t>t</t>
    </r>
    <r>
      <rPr>
        <b/>
        <sz val="8"/>
        <rFont val="Times New Roman"/>
        <family val="1"/>
      </rPr>
      <t>B</t>
    </r>
  </si>
  <si>
    <t>領息日</t>
  </si>
  <si>
    <t>息票金額</t>
  </si>
  <si>
    <r>
      <t>買進流量</t>
    </r>
    <r>
      <rPr>
        <b/>
        <sz val="10"/>
        <rFont val="Times New Roman"/>
        <family val="1"/>
      </rPr>
      <t xml:space="preserve">                      </t>
    </r>
    <r>
      <rPr>
        <b/>
        <sz val="10"/>
        <rFont val="細明體"/>
        <family val="3"/>
      </rPr>
      <t>折現值</t>
    </r>
  </si>
</sst>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00%"/>
    <numFmt numFmtId="177" formatCode="&quot;第 &quot;0&quot; 組&quot;"/>
    <numFmt numFmtId="178" formatCode="#,##0.0_);[Red]\(#,##0.0\)"/>
    <numFmt numFmtId="179" formatCode="&quot;$&quot;#,##0_);[Red]\(&quot;$&quot;#,##0\)"/>
    <numFmt numFmtId="180" formatCode="0.0000%"/>
    <numFmt numFmtId="181" formatCode="&quot;淨利 = &quot;&quot;$&quot;#,##0_);[Red]\(&quot;$&quot;#,##0\)"/>
    <numFmt numFmtId="182" formatCode="0.00_);[Red]\(0.00\)"/>
    <numFmt numFmtId="183" formatCode="0.0000_ "/>
    <numFmt numFmtId="184" formatCode="0_);[Red]\(0\)"/>
    <numFmt numFmtId="185" formatCode="0.000%"/>
    <numFmt numFmtId="186" formatCode="0.000000_ "/>
    <numFmt numFmtId="187" formatCode="&quot;$&quot;#,##0_);\(&quot;$&quot;#,##0\)"/>
    <numFmt numFmtId="188" formatCode="&quot;Mdm2 = &quot;#,##0.00"/>
    <numFmt numFmtId="189" formatCode="0.00_ "/>
    <numFmt numFmtId="190" formatCode="&quot;Modified Macaulay  duration)=&quot;0.00"/>
    <numFmt numFmtId="191" formatCode="&quot;$&quot;#,##0.00"/>
    <numFmt numFmtId="192" formatCode="&quot;Dd(Dollar  duration=Dvo1=dP/dy=&quot;0.00"/>
    <numFmt numFmtId="193" formatCode="&quot;$&quot;#,##0"/>
    <numFmt numFmtId="194" formatCode="m&quot;月&quot;d&quot;日&quot;"/>
    <numFmt numFmtId="195" formatCode="#,##0.00_);[Red]\(#,##0.00\)"/>
    <numFmt numFmtId="196" formatCode="#,##0_ "/>
    <numFmt numFmtId="197" formatCode="&quot;Md(Macaulay  duration)=&quot;0.00"/>
    <numFmt numFmtId="198" formatCode="[$-404]e/m/d\(&quot;五&quot;\)"/>
    <numFmt numFmtId="199" formatCode="[$-404]e/m/d\(&quot;一&quot;\)"/>
    <numFmt numFmtId="200" formatCode="0_ "/>
    <numFmt numFmtId="201" formatCode="[&gt;99999999]0000\-000\-000;000\-000\-000"/>
    <numFmt numFmtId="202" formatCode="[$-404]e&quot;年&quot;m&quot;月&quot;d&quot;日&quot;;@"/>
    <numFmt numFmtId="203" formatCode="#,###&quot;( 基數用Md )&quot;"/>
    <numFmt numFmtId="204" formatCode="0.000000_);[Red]\(0.000000\)"/>
    <numFmt numFmtId="205" formatCode="&quot;毛利=&quot;&quot;$&quot;#,##0_);[Red]\(&quot;$&quot;#,##0\)"/>
    <numFmt numFmtId="206" formatCode="&quot;fB =  &quot;0"/>
    <numFmt numFmtId="207" formatCode="&quot;dB =  &quot;0"/>
    <numFmt numFmtId="208" formatCode="&quot;fS =  &quot;0"/>
    <numFmt numFmtId="209" formatCode="&quot;dS =  &quot;0"/>
    <numFmt numFmtId="210" formatCode="0.0000_);[Red]\(0.0000\)"/>
    <numFmt numFmtId="211" formatCode="&quot;買進日的Mdm=&quot;0.0000_);[Red]\(0.000\)"/>
    <numFmt numFmtId="212" formatCode="&quot;[dp/dy]sell = &quot;\-#,##0"/>
    <numFmt numFmtId="213" formatCode="&quot;[dp/dy]buy = &quot;\-#,##0"/>
    <numFmt numFmtId="214" formatCode="[&lt;=9999999]###\-####;\(0#\)\ ###\-####"/>
    <numFmt numFmtId="215" formatCode="[&lt;=99999999]####\-####;\(0#\)\ ####\-####"/>
    <numFmt numFmtId="216" formatCode="[$-404]e/m/d\(&quot;三&quot;\)"/>
    <numFmt numFmtId="217" formatCode="[$-404]e/m/d\(&quot;四&quot;\)"/>
    <numFmt numFmtId="218" formatCode="[$-404]e/m/d\(&quot;二&quot;\)"/>
    <numFmt numFmtId="219" formatCode="&quot;應追繳 &quot;&quot;$&quot;#,##0_);[Red]\(&quot;$&quot;#,##0\)"/>
    <numFmt numFmtId="220" formatCode="0.0_ "/>
    <numFmt numFmtId="221" formatCode="&quot;Yes&quot;;&quot;Yes&quot;;&quot;No&quot;"/>
    <numFmt numFmtId="222" formatCode="&quot;True&quot;;&quot;True&quot;;&quot;False&quot;"/>
    <numFmt numFmtId="223" formatCode="&quot;On&quot;;&quot;On&quot;;&quot;Off&quot;"/>
    <numFmt numFmtId="224" formatCode="yyyy&quot;年&quot;m&quot;月&quot;d&quot;日&quot;"/>
    <numFmt numFmtId="225" formatCode="#,##0_);[Red]\(#,##0\)"/>
    <numFmt numFmtId="226" formatCode="#,##0.000_);[Red]\(#,##0.000\)"/>
    <numFmt numFmtId="227" formatCode="0.000_ "/>
    <numFmt numFmtId="228" formatCode="#,##0.000_ "/>
  </numFmts>
  <fonts count="150">
    <font>
      <sz val="12"/>
      <name val="新細明體"/>
      <family val="1"/>
    </font>
    <font>
      <sz val="9"/>
      <name val="新細明體"/>
      <family val="1"/>
    </font>
    <font>
      <sz val="12"/>
      <name val="Times New Roman"/>
      <family val="1"/>
    </font>
    <font>
      <sz val="20"/>
      <name val="新細明體"/>
      <family val="1"/>
    </font>
    <font>
      <b/>
      <sz val="12"/>
      <name val="新細明體"/>
      <family val="1"/>
    </font>
    <font>
      <b/>
      <sz val="16"/>
      <name val="新細明體"/>
      <family val="1"/>
    </font>
    <font>
      <b/>
      <sz val="20"/>
      <name val="新細明體"/>
      <family val="1"/>
    </font>
    <font>
      <b/>
      <sz val="14"/>
      <name val="標楷體"/>
      <family val="4"/>
    </font>
    <font>
      <b/>
      <sz val="12"/>
      <name val="標楷體"/>
      <family val="4"/>
    </font>
    <font>
      <b/>
      <sz val="10"/>
      <name val="新細明體"/>
      <family val="1"/>
    </font>
    <font>
      <b/>
      <sz val="9"/>
      <name val="細明體"/>
      <family val="3"/>
    </font>
    <font>
      <b/>
      <sz val="9"/>
      <name val="Times New Roman"/>
      <family val="1"/>
    </font>
    <font>
      <b/>
      <sz val="12"/>
      <color indexed="10"/>
      <name val="細明體"/>
      <family val="3"/>
    </font>
    <font>
      <sz val="9"/>
      <name val="細明體"/>
      <family val="3"/>
    </font>
    <font>
      <b/>
      <sz val="12"/>
      <color indexed="10"/>
      <name val="Times New Roman"/>
      <family val="1"/>
    </font>
    <font>
      <b/>
      <sz val="12"/>
      <name val="Times New Roman"/>
      <family val="1"/>
    </font>
    <font>
      <b/>
      <sz val="26"/>
      <name val="新細明體"/>
      <family val="1"/>
    </font>
    <font>
      <b/>
      <sz val="26"/>
      <name val="Times New Roman"/>
      <family val="1"/>
    </font>
    <font>
      <b/>
      <sz val="16"/>
      <name val="Times New Roman"/>
      <family val="1"/>
    </font>
    <font>
      <b/>
      <i/>
      <u val="single"/>
      <sz val="14"/>
      <name val="標楷體"/>
      <family val="4"/>
    </font>
    <font>
      <b/>
      <sz val="13"/>
      <name val="新細明體"/>
      <family val="1"/>
    </font>
    <font>
      <b/>
      <sz val="13"/>
      <name val="Times New Roman"/>
      <family val="1"/>
    </font>
    <font>
      <b/>
      <sz val="14"/>
      <name val="新細明體"/>
      <family val="1"/>
    </font>
    <font>
      <b/>
      <sz val="9"/>
      <name val="新細明體"/>
      <family val="1"/>
    </font>
    <font>
      <b/>
      <sz val="10"/>
      <name val="Times New Roman"/>
      <family val="1"/>
    </font>
    <font>
      <b/>
      <sz val="14"/>
      <name val="Times New Roman"/>
      <family val="1"/>
    </font>
    <font>
      <b/>
      <sz val="10"/>
      <name val="細明體"/>
      <family val="3"/>
    </font>
    <font>
      <b/>
      <sz val="8"/>
      <name val="Times New Roman"/>
      <family val="1"/>
    </font>
    <font>
      <b/>
      <sz val="8"/>
      <name val="細明體"/>
      <family val="3"/>
    </font>
    <font>
      <b/>
      <sz val="8"/>
      <name val="新細明體"/>
      <family val="1"/>
    </font>
    <font>
      <b/>
      <sz val="18"/>
      <name val="新細明體"/>
      <family val="1"/>
    </font>
    <font>
      <b/>
      <sz val="18"/>
      <name val="Times New Roman"/>
      <family val="1"/>
    </font>
    <font>
      <b/>
      <sz val="11"/>
      <name val="新細明體"/>
      <family val="1"/>
    </font>
    <font>
      <b/>
      <sz val="11"/>
      <name val="Times New Roman"/>
      <family val="1"/>
    </font>
    <font>
      <b/>
      <sz val="12"/>
      <name val="細明體"/>
      <family val="3"/>
    </font>
    <font>
      <u val="single"/>
      <sz val="12"/>
      <color indexed="12"/>
      <name val="Times New Roman"/>
      <family val="1"/>
    </font>
    <font>
      <sz val="8"/>
      <name val="Times New Roman"/>
      <family val="1"/>
    </font>
    <font>
      <b/>
      <sz val="20"/>
      <name val="Times New Roman"/>
      <family val="1"/>
    </font>
    <font>
      <b/>
      <sz val="12"/>
      <color indexed="10"/>
      <name val="標楷體"/>
      <family val="4"/>
    </font>
    <font>
      <b/>
      <sz val="14"/>
      <color indexed="10"/>
      <name val="Times New Roman"/>
      <family val="1"/>
    </font>
    <font>
      <b/>
      <sz val="10"/>
      <color indexed="10"/>
      <name val="新細明體"/>
      <family val="1"/>
    </font>
    <font>
      <b/>
      <sz val="14"/>
      <color indexed="20"/>
      <name val="新細明體"/>
      <family val="1"/>
    </font>
    <font>
      <b/>
      <sz val="14"/>
      <color indexed="10"/>
      <name val="新細明體"/>
      <family val="1"/>
    </font>
    <font>
      <sz val="12"/>
      <name val="細明體"/>
      <family val="3"/>
    </font>
    <font>
      <b/>
      <sz val="12"/>
      <color indexed="12"/>
      <name val="新細明體"/>
      <family val="1"/>
    </font>
    <font>
      <b/>
      <sz val="14"/>
      <color indexed="12"/>
      <name val="Times New Roman"/>
      <family val="1"/>
    </font>
    <font>
      <b/>
      <sz val="14"/>
      <color indexed="10"/>
      <name val="細明體"/>
      <family val="3"/>
    </font>
    <font>
      <b/>
      <sz val="16"/>
      <color indexed="10"/>
      <name val="新細明體"/>
      <family val="1"/>
    </font>
    <font>
      <b/>
      <sz val="16"/>
      <color indexed="10"/>
      <name val="Times New Roman"/>
      <family val="1"/>
    </font>
    <font>
      <sz val="12"/>
      <color indexed="20"/>
      <name val="新細明體"/>
      <family val="1"/>
    </font>
    <font>
      <sz val="12"/>
      <color indexed="20"/>
      <name val="華康特粗明體"/>
      <family val="3"/>
    </font>
    <font>
      <b/>
      <sz val="20"/>
      <color indexed="20"/>
      <name val="華康特粗明體"/>
      <family val="3"/>
    </font>
    <font>
      <b/>
      <sz val="14"/>
      <name val="細明體"/>
      <family val="3"/>
    </font>
    <font>
      <b/>
      <sz val="12"/>
      <color indexed="58"/>
      <name val="Times New Roman"/>
      <family val="1"/>
    </font>
    <font>
      <b/>
      <sz val="11"/>
      <name val="細明體"/>
      <family val="3"/>
    </font>
    <font>
      <b/>
      <sz val="16"/>
      <name val="標楷體"/>
      <family val="4"/>
    </font>
    <font>
      <sz val="10"/>
      <name val="細明體"/>
      <family val="3"/>
    </font>
    <font>
      <b/>
      <sz val="20"/>
      <color indexed="10"/>
      <name val="細明體"/>
      <family val="3"/>
    </font>
    <font>
      <b/>
      <sz val="20"/>
      <color indexed="10"/>
      <name val="新細明體"/>
      <family val="1"/>
    </font>
    <font>
      <b/>
      <sz val="12"/>
      <color indexed="20"/>
      <name val="細明體"/>
      <family val="3"/>
    </font>
    <font>
      <u val="single"/>
      <sz val="12"/>
      <color indexed="36"/>
      <name val="新細明體"/>
      <family val="1"/>
    </font>
    <font>
      <b/>
      <sz val="12"/>
      <color indexed="10"/>
      <name val="新細明體"/>
      <family val="1"/>
    </font>
    <font>
      <sz val="10"/>
      <name val="新細明體"/>
      <family val="1"/>
    </font>
    <font>
      <b/>
      <sz val="14"/>
      <color indexed="12"/>
      <name val="新細明體"/>
      <family val="1"/>
    </font>
    <font>
      <b/>
      <sz val="12"/>
      <color indexed="8"/>
      <name val="新細明體"/>
      <family val="1"/>
    </font>
    <font>
      <b/>
      <sz val="20"/>
      <color indexed="10"/>
      <name val="標楷體"/>
      <family val="4"/>
    </font>
    <font>
      <b/>
      <sz val="24"/>
      <name val="新細明體"/>
      <family val="1"/>
    </font>
    <font>
      <b/>
      <sz val="24"/>
      <color indexed="10"/>
      <name val="新細明體"/>
      <family val="1"/>
    </font>
    <font>
      <b/>
      <sz val="14"/>
      <color indexed="8"/>
      <name val="新細明體"/>
      <family val="1"/>
    </font>
    <font>
      <b/>
      <sz val="28"/>
      <name val="新細明體"/>
      <family val="1"/>
    </font>
    <font>
      <b/>
      <sz val="10"/>
      <color indexed="8"/>
      <name val="新細明體"/>
      <family val="1"/>
    </font>
    <font>
      <sz val="14"/>
      <name val="新細明體"/>
      <family val="1"/>
    </font>
    <font>
      <b/>
      <sz val="20"/>
      <name val="標楷體"/>
      <family val="4"/>
    </font>
    <font>
      <b/>
      <sz val="20"/>
      <color indexed="10"/>
      <name val="華康仿宋體"/>
      <family val="3"/>
    </font>
    <font>
      <b/>
      <sz val="16"/>
      <color indexed="16"/>
      <name val="新細明體"/>
      <family val="1"/>
    </font>
    <font>
      <b/>
      <sz val="16"/>
      <color indexed="16"/>
      <name val="Times New Roman"/>
      <family val="1"/>
    </font>
    <font>
      <b/>
      <sz val="20"/>
      <color indexed="16"/>
      <name val="新細明體"/>
      <family val="1"/>
    </font>
    <font>
      <b/>
      <sz val="11"/>
      <color indexed="18"/>
      <name val="Times New Roman"/>
      <family val="1"/>
    </font>
    <font>
      <b/>
      <sz val="11"/>
      <color indexed="18"/>
      <name val="新細明體"/>
      <family val="1"/>
    </font>
    <font>
      <b/>
      <i/>
      <sz val="10"/>
      <name val="Times New Roman"/>
      <family val="1"/>
    </font>
    <font>
      <b/>
      <sz val="9"/>
      <color indexed="10"/>
      <name val="Times New Roman"/>
      <family val="1"/>
    </font>
    <font>
      <b/>
      <sz val="14"/>
      <color indexed="18"/>
      <name val="Times New Roman"/>
      <family val="1"/>
    </font>
    <font>
      <b/>
      <sz val="12"/>
      <color indexed="20"/>
      <name val="Times New Roman"/>
      <family val="1"/>
    </font>
    <font>
      <b/>
      <sz val="18"/>
      <color indexed="10"/>
      <name val="新細明體"/>
      <family val="1"/>
    </font>
    <font>
      <b/>
      <u val="single"/>
      <sz val="14"/>
      <name val="新細明體"/>
      <family val="1"/>
    </font>
    <font>
      <b/>
      <sz val="16"/>
      <color indexed="10"/>
      <name val="細明體"/>
      <family val="3"/>
    </font>
    <font>
      <sz val="10"/>
      <name val="Sөũ"/>
      <family val="2"/>
    </font>
    <font>
      <b/>
      <sz val="10"/>
      <name val="Sөũ"/>
      <family val="2"/>
    </font>
    <font>
      <b/>
      <sz val="10"/>
      <color indexed="10"/>
      <name val="Sөũ"/>
      <family val="2"/>
    </font>
    <font>
      <sz val="10"/>
      <color indexed="10"/>
      <name val="Sөũ"/>
      <family val="2"/>
    </font>
    <font>
      <b/>
      <sz val="14"/>
      <color indexed="9"/>
      <name val="Sөũ"/>
      <family val="2"/>
    </font>
    <font>
      <sz val="9.7"/>
      <color indexed="8"/>
      <name val="Sөũ"/>
      <family val="2"/>
    </font>
    <font>
      <u val="single"/>
      <sz val="12"/>
      <color indexed="12"/>
      <name val="Sөũ"/>
      <family val="2"/>
    </font>
    <font>
      <b/>
      <sz val="24"/>
      <color indexed="10"/>
      <name val="細明體"/>
      <family val="3"/>
    </font>
    <font>
      <b/>
      <sz val="12"/>
      <color indexed="14"/>
      <name val="新細明體"/>
      <family val="1"/>
    </font>
    <font>
      <b/>
      <sz val="16"/>
      <color indexed="10"/>
      <name val="Sөũ"/>
      <family val="2"/>
    </font>
    <font>
      <b/>
      <sz val="14"/>
      <color indexed="10"/>
      <name val="Sөũ"/>
      <family val="2"/>
    </font>
    <font>
      <b/>
      <u val="single"/>
      <sz val="12"/>
      <color indexed="12"/>
      <name val="Times New Roman"/>
      <family val="1"/>
    </font>
    <font>
      <b/>
      <sz val="8"/>
      <color indexed="9"/>
      <name val="細明體"/>
      <family val="3"/>
    </font>
    <font>
      <b/>
      <sz val="8"/>
      <color indexed="9"/>
      <name val="Times New Roman"/>
      <family val="1"/>
    </font>
    <font>
      <sz val="10"/>
      <name val="標楷體"/>
      <family val="4"/>
    </font>
    <font>
      <b/>
      <sz val="10"/>
      <color indexed="10"/>
      <name val="細明體"/>
      <family val="3"/>
    </font>
    <font>
      <b/>
      <sz val="8"/>
      <color indexed="10"/>
      <name val="Sөũ"/>
      <family val="2"/>
    </font>
    <font>
      <sz val="12"/>
      <color indexed="8"/>
      <name val="Times New Roman"/>
      <family val="1"/>
    </font>
    <font>
      <sz val="12"/>
      <color indexed="8"/>
      <name val="新細明體"/>
      <family val="1"/>
    </font>
    <font>
      <b/>
      <sz val="12"/>
      <color indexed="16"/>
      <name val="細明體"/>
      <family val="3"/>
    </font>
    <font>
      <b/>
      <sz val="12"/>
      <color indexed="23"/>
      <name val="細明體"/>
      <family val="3"/>
    </font>
    <font>
      <b/>
      <sz val="30"/>
      <color indexed="10"/>
      <name val="新細明體"/>
      <family val="1"/>
    </font>
    <font>
      <sz val="14"/>
      <color indexed="12"/>
      <name val="新細明體"/>
      <family val="1"/>
    </font>
    <font>
      <sz val="14"/>
      <color indexed="12"/>
      <name val="Times New Roman"/>
      <family val="1"/>
    </font>
    <font>
      <sz val="14"/>
      <color indexed="12"/>
      <name val="細明體"/>
      <family val="3"/>
    </font>
    <font>
      <b/>
      <sz val="14"/>
      <color indexed="12"/>
      <name val="細明體"/>
      <family val="3"/>
    </font>
    <font>
      <sz val="14"/>
      <color indexed="10"/>
      <name val="Times New Roman"/>
      <family val="1"/>
    </font>
    <font>
      <sz val="14"/>
      <color indexed="10"/>
      <name val="新細明體"/>
      <family val="1"/>
    </font>
    <font>
      <sz val="14"/>
      <color indexed="10"/>
      <name val="細明體"/>
      <family val="3"/>
    </font>
    <font>
      <sz val="14"/>
      <name val="Times New Roman"/>
      <family val="1"/>
    </font>
    <font>
      <sz val="14"/>
      <name val="細明體"/>
      <family val="3"/>
    </font>
    <font>
      <sz val="14"/>
      <color indexed="17"/>
      <name val="新細明體"/>
      <family val="1"/>
    </font>
    <font>
      <b/>
      <sz val="14"/>
      <color indexed="58"/>
      <name val="新細明體"/>
      <family val="1"/>
    </font>
    <font>
      <sz val="14"/>
      <color indexed="58"/>
      <name val="新細明體"/>
      <family val="1"/>
    </font>
    <font>
      <b/>
      <sz val="14"/>
      <color indexed="17"/>
      <name val="新細明體"/>
      <family val="1"/>
    </font>
    <font>
      <b/>
      <sz val="14"/>
      <color indexed="8"/>
      <name val="Times New Roman"/>
      <family val="1"/>
    </font>
    <font>
      <b/>
      <i/>
      <sz val="14"/>
      <name val="新細明體"/>
      <family val="1"/>
    </font>
    <font>
      <b/>
      <sz val="30"/>
      <color indexed="10"/>
      <name val="Map Symbols"/>
      <family val="0"/>
    </font>
    <font>
      <b/>
      <sz val="16"/>
      <color indexed="8"/>
      <name val="新細明體"/>
      <family val="1"/>
    </font>
    <font>
      <b/>
      <sz val="36"/>
      <color indexed="10"/>
      <name val="新細明體"/>
      <family val="1"/>
    </font>
    <font>
      <b/>
      <sz val="24"/>
      <color indexed="10"/>
      <name val="Times New Roman"/>
      <family val="1"/>
    </font>
    <font>
      <sz val="10"/>
      <color indexed="8"/>
      <name val="新細明體"/>
      <family val="1"/>
    </font>
    <font>
      <sz val="12"/>
      <color indexed="9"/>
      <name val="新細明體"/>
      <family val="1"/>
    </font>
    <font>
      <sz val="12"/>
      <color indexed="10"/>
      <name val="細明體"/>
      <family val="3"/>
    </font>
    <font>
      <b/>
      <u val="single"/>
      <sz val="12"/>
      <color indexed="12"/>
      <name val="新細明體"/>
      <family val="1"/>
    </font>
    <font>
      <b/>
      <sz val="12"/>
      <color indexed="23"/>
      <name val="新細明體"/>
      <family val="1"/>
    </font>
    <font>
      <b/>
      <sz val="11"/>
      <color indexed="16"/>
      <name val="Times New Roman"/>
      <family val="1"/>
    </font>
    <font>
      <b/>
      <sz val="11"/>
      <color indexed="16"/>
      <name val="細明體"/>
      <family val="3"/>
    </font>
    <font>
      <b/>
      <sz val="9"/>
      <color indexed="16"/>
      <name val="新細明體"/>
      <family val="1"/>
    </font>
    <font>
      <b/>
      <sz val="9"/>
      <color indexed="16"/>
      <name val="Times New Roman"/>
      <family val="1"/>
    </font>
    <font>
      <b/>
      <sz val="10"/>
      <color indexed="16"/>
      <name val="新細明體"/>
      <family val="1"/>
    </font>
    <font>
      <b/>
      <sz val="16"/>
      <name val="細明體"/>
      <family val="3"/>
    </font>
    <font>
      <b/>
      <sz val="14"/>
      <name val="Calibri"/>
      <family val="2"/>
    </font>
    <font>
      <b/>
      <sz val="14.5"/>
      <color indexed="8"/>
      <name val="新細明體"/>
      <family val="1"/>
    </font>
    <font>
      <b/>
      <sz val="14.5"/>
      <color indexed="10"/>
      <name val="新細明體"/>
      <family val="1"/>
    </font>
    <font>
      <b/>
      <sz val="14.5"/>
      <color indexed="12"/>
      <name val="新細明體"/>
      <family val="1"/>
    </font>
    <font>
      <b/>
      <sz val="14.5"/>
      <color indexed="12"/>
      <name val="Arial"/>
      <family val="2"/>
    </font>
    <font>
      <b/>
      <sz val="14.5"/>
      <color indexed="10"/>
      <name val="Arial"/>
      <family val="2"/>
    </font>
    <font>
      <b/>
      <sz val="14.5"/>
      <color indexed="8"/>
      <name val="Arial"/>
      <family val="2"/>
    </font>
    <font>
      <sz val="24"/>
      <name val="新細明體"/>
      <family val="1"/>
    </font>
    <font>
      <sz val="12"/>
      <name val="Sөũ"/>
      <family val="2"/>
    </font>
    <font>
      <b/>
      <sz val="12"/>
      <color indexed="23"/>
      <name val="Arial"/>
      <family val="2"/>
    </font>
    <font>
      <sz val="10"/>
      <color indexed="8"/>
      <name val="標楷體"/>
      <family val="4"/>
    </font>
    <font>
      <b/>
      <sz val="12"/>
      <color indexed="10"/>
      <name val="Sөũ"/>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26"/>
        <bgColor indexed="64"/>
      </patternFill>
    </fill>
    <fill>
      <patternFill patternType="solid">
        <fgColor indexed="15"/>
        <bgColor indexed="64"/>
      </patternFill>
    </fill>
    <fill>
      <patternFill patternType="solid">
        <fgColor indexed="31"/>
        <bgColor indexed="64"/>
      </patternFill>
    </fill>
    <fill>
      <patternFill patternType="solid">
        <fgColor indexed="47"/>
        <bgColor indexed="64"/>
      </patternFill>
    </fill>
  </fills>
  <borders count="218">
    <border>
      <left/>
      <right/>
      <top/>
      <bottom/>
      <diagonal/>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right style="thick"/>
      <top>
        <color indexed="63"/>
      </top>
      <bottom>
        <color indexed="63"/>
      </bottom>
    </border>
    <border>
      <left style="thick"/>
      <right style="medium"/>
      <top style="thick"/>
      <bottom>
        <color indexed="63"/>
      </bottom>
    </border>
    <border>
      <left style="thick"/>
      <right style="medium"/>
      <top>
        <color indexed="63"/>
      </top>
      <bottom>
        <color indexed="63"/>
      </bottom>
    </border>
    <border>
      <left style="medium"/>
      <right style="medium"/>
      <top>
        <color indexed="63"/>
      </top>
      <bottom>
        <color indexed="63"/>
      </bottom>
    </border>
    <border>
      <left style="thick"/>
      <right>
        <color indexed="63"/>
      </right>
      <top style="thick"/>
      <bottom style="dashed"/>
    </border>
    <border>
      <left style="medium"/>
      <right style="medium"/>
      <top style="medium"/>
      <bottom style="medium"/>
    </border>
    <border>
      <left style="thick"/>
      <right>
        <color indexed="63"/>
      </right>
      <top style="dashed"/>
      <bottom style="dashed"/>
    </border>
    <border>
      <left style="thick"/>
      <right>
        <color indexed="63"/>
      </right>
      <top style="dashed"/>
      <bottom style="thick"/>
    </border>
    <border>
      <left style="thick"/>
      <right>
        <color indexed="63"/>
      </right>
      <top style="thick"/>
      <bottom>
        <color indexed="63"/>
      </bottom>
    </border>
    <border>
      <left style="thick"/>
      <right style="thick"/>
      <top style="thick"/>
      <bottom>
        <color indexed="63"/>
      </bottom>
    </border>
    <border>
      <left>
        <color indexed="63"/>
      </left>
      <right style="thick"/>
      <top>
        <color indexed="63"/>
      </top>
      <bottom>
        <color indexed="63"/>
      </bottom>
    </border>
    <border>
      <left style="thick"/>
      <right style="thick"/>
      <top style="medium"/>
      <bottom>
        <color indexed="63"/>
      </bottom>
    </border>
    <border>
      <left style="thick"/>
      <right style="thick"/>
      <top>
        <color indexed="63"/>
      </top>
      <bottom style="thick"/>
    </border>
    <border>
      <left style="thick"/>
      <right style="thick"/>
      <top style="medium"/>
      <bottom style="thick"/>
    </border>
    <border>
      <left style="thick"/>
      <right>
        <color indexed="63"/>
      </right>
      <top>
        <color indexed="63"/>
      </top>
      <bottom style="thick"/>
    </border>
    <border>
      <left>
        <color indexed="63"/>
      </left>
      <right>
        <color indexed="63"/>
      </right>
      <top>
        <color indexed="63"/>
      </top>
      <bottom style="thick"/>
    </border>
    <border>
      <left style="medium"/>
      <right>
        <color indexed="63"/>
      </right>
      <top>
        <color indexed="63"/>
      </top>
      <bottom>
        <color indexed="63"/>
      </bottom>
    </border>
    <border>
      <left style="thick"/>
      <right style="thick"/>
      <top style="thin"/>
      <bottom style="thin"/>
    </border>
    <border>
      <left>
        <color indexed="63"/>
      </left>
      <right style="medium"/>
      <top>
        <color indexed="63"/>
      </top>
      <bottom>
        <color indexed="63"/>
      </bottom>
    </border>
    <border>
      <left style="medium"/>
      <right style="medium"/>
      <top style="thin"/>
      <bottom style="medium"/>
    </border>
    <border>
      <left>
        <color indexed="63"/>
      </left>
      <right style="thick"/>
      <top style="thick"/>
      <bottom style="dashed"/>
    </border>
    <border>
      <left style="medium"/>
      <right>
        <color indexed="63"/>
      </right>
      <top style="medium"/>
      <bottom style="thin"/>
    </border>
    <border>
      <left>
        <color indexed="63"/>
      </left>
      <right style="thick"/>
      <top style="dashed"/>
      <bottom style="dashed"/>
    </border>
    <border>
      <left style="medium"/>
      <right>
        <color indexed="63"/>
      </right>
      <top style="thin"/>
      <bottom style="thin"/>
    </border>
    <border>
      <left style="medium"/>
      <right style="medium"/>
      <top>
        <color indexed="63"/>
      </top>
      <bottom style="thin"/>
    </border>
    <border>
      <left style="medium"/>
      <right style="medium"/>
      <top style="medium"/>
      <bottom style="thin"/>
    </border>
    <border>
      <left style="medium"/>
      <right>
        <color indexed="63"/>
      </right>
      <top>
        <color indexed="63"/>
      </top>
      <bottom style="thin"/>
    </border>
    <border>
      <left>
        <color indexed="63"/>
      </left>
      <right style="thick"/>
      <top style="dashed"/>
      <bottom style="thick"/>
    </border>
    <border>
      <left style="thick"/>
      <right style="thick"/>
      <top style="medium"/>
      <bottom style="thin"/>
    </border>
    <border>
      <left style="medium"/>
      <right style="medium"/>
      <top style="thin"/>
      <bottom style="thin"/>
    </border>
    <border>
      <left style="thick"/>
      <right style="thick"/>
      <top style="thin"/>
      <bottom style="medium"/>
    </border>
    <border>
      <left style="medium"/>
      <right style="medium"/>
      <top>
        <color indexed="63"/>
      </top>
      <bottom style="medium"/>
    </border>
    <border>
      <left style="thin"/>
      <right style="thin"/>
      <top style="thin"/>
      <bottom style="thin"/>
    </border>
    <border>
      <left style="thick"/>
      <right>
        <color indexed="63"/>
      </right>
      <top style="thick"/>
      <bottom style="thick"/>
    </border>
    <border>
      <left>
        <color indexed="63"/>
      </left>
      <right style="thick"/>
      <top style="thick"/>
      <bottom style="thick"/>
    </border>
    <border>
      <left style="thick"/>
      <right style="thin"/>
      <top style="thick"/>
      <bottom style="thick"/>
    </border>
    <border>
      <left style="thin"/>
      <right style="thick"/>
      <top style="thick"/>
      <bottom style="thick"/>
    </border>
    <border>
      <left style="thick"/>
      <right style="thin"/>
      <top style="thick"/>
      <bottom style="medium"/>
    </border>
    <border>
      <left style="thin"/>
      <right style="thick"/>
      <top style="thick"/>
      <bottom style="medium"/>
    </border>
    <border>
      <left style="thin"/>
      <right style="thin"/>
      <top style="thick"/>
      <bottom style="medium"/>
    </border>
    <border>
      <left style="thin"/>
      <right>
        <color indexed="63"/>
      </right>
      <top style="thick"/>
      <bottom style="medium"/>
    </border>
    <border>
      <left style="thick"/>
      <right style="thin"/>
      <top style="thin"/>
      <bottom style="thin"/>
    </border>
    <border>
      <left style="thin"/>
      <right style="thick"/>
      <top style="thin"/>
      <bottom style="thin"/>
    </border>
    <border>
      <left style="thick"/>
      <right style="medium"/>
      <top style="thin"/>
      <bottom style="thin"/>
    </border>
    <border>
      <left>
        <color indexed="63"/>
      </left>
      <right>
        <color indexed="63"/>
      </right>
      <top style="thin"/>
      <bottom style="thin"/>
    </border>
    <border>
      <left style="thin"/>
      <right>
        <color indexed="63"/>
      </right>
      <top style="thin"/>
      <bottom style="thin"/>
    </border>
    <border>
      <left style="thick"/>
      <right style="thin"/>
      <top style="thin"/>
      <bottom style="thick"/>
    </border>
    <border>
      <left style="thin"/>
      <right>
        <color indexed="63"/>
      </right>
      <top>
        <color indexed="63"/>
      </top>
      <bottom>
        <color indexed="63"/>
      </bottom>
    </border>
    <border>
      <left style="thick"/>
      <right style="thin"/>
      <top style="thin"/>
      <bottom>
        <color indexed="63"/>
      </bottom>
    </border>
    <border>
      <left style="thin"/>
      <right style="thick"/>
      <top style="thin"/>
      <bottom>
        <color indexed="63"/>
      </bottom>
    </border>
    <border>
      <left style="medium"/>
      <right style="medium"/>
      <top style="thick"/>
      <bottom>
        <color indexed="63"/>
      </bottom>
    </border>
    <border>
      <left style="thick"/>
      <right style="thin"/>
      <top style="thick"/>
      <bottom style="thin"/>
    </border>
    <border>
      <left style="thin"/>
      <right style="thick"/>
      <top style="thick"/>
      <bottom style="thin"/>
    </border>
    <border>
      <left style="thin"/>
      <right style="thin"/>
      <top style="thick"/>
      <bottom style="thin"/>
    </border>
    <border>
      <left style="thin"/>
      <right style="thin"/>
      <top>
        <color indexed="63"/>
      </top>
      <bottom>
        <color indexed="63"/>
      </bottom>
    </border>
    <border>
      <left style="thin"/>
      <right style="thick"/>
      <top>
        <color indexed="63"/>
      </top>
      <bottom style="thin"/>
    </border>
    <border>
      <left style="thick"/>
      <right style="thin"/>
      <top>
        <color indexed="63"/>
      </top>
      <bottom style="thin"/>
    </border>
    <border>
      <left style="thick"/>
      <right style="medium"/>
      <top>
        <color indexed="63"/>
      </top>
      <bottom style="thick"/>
    </border>
    <border>
      <left style="medium"/>
      <right style="medium"/>
      <top>
        <color indexed="63"/>
      </top>
      <bottom style="thick"/>
    </border>
    <border>
      <left style="thin"/>
      <right style="thick"/>
      <top style="thin"/>
      <bottom style="thick"/>
    </border>
    <border>
      <left style="thin"/>
      <right style="thin"/>
      <top>
        <color indexed="63"/>
      </top>
      <bottom style="thick"/>
    </border>
    <border>
      <left style="thick"/>
      <right style="medium"/>
      <top style="thick"/>
      <bottom style="thin"/>
    </border>
    <border>
      <left style="medium"/>
      <right style="thick"/>
      <top style="thick"/>
      <bottom style="thin"/>
    </border>
    <border>
      <left style="medium"/>
      <right style="thick"/>
      <top>
        <color indexed="63"/>
      </top>
      <bottom>
        <color indexed="63"/>
      </bottom>
    </border>
    <border>
      <left style="thick"/>
      <right style="thin"/>
      <top>
        <color indexed="63"/>
      </top>
      <bottom>
        <color indexed="63"/>
      </bottom>
    </border>
    <border>
      <left style="thin"/>
      <right style="thick"/>
      <top>
        <color indexed="63"/>
      </top>
      <bottom>
        <color indexed="63"/>
      </bottom>
    </border>
    <border>
      <left style="thick"/>
      <right style="medium"/>
      <top style="thin"/>
      <bottom style="thick"/>
    </border>
    <border>
      <left>
        <color indexed="63"/>
      </left>
      <right style="thin"/>
      <top>
        <color indexed="63"/>
      </top>
      <bottom>
        <color indexed="63"/>
      </bottom>
    </border>
    <border>
      <left>
        <color indexed="63"/>
      </left>
      <right style="thin"/>
      <top style="thick"/>
      <bottom style="thin"/>
    </border>
    <border>
      <left style="thin"/>
      <right style="thick"/>
      <top>
        <color indexed="63"/>
      </top>
      <bottom style="thick"/>
    </border>
    <border>
      <left>
        <color indexed="63"/>
      </left>
      <right style="thin"/>
      <top style="thin"/>
      <bottom style="thick"/>
    </border>
    <border>
      <left style="thin"/>
      <right style="thin"/>
      <top style="thick"/>
      <bottom style="thick"/>
    </border>
    <border>
      <left style="thin"/>
      <right style="double">
        <color indexed="10"/>
      </right>
      <top style="thin"/>
      <bottom style="thin"/>
    </border>
    <border>
      <left style="thin"/>
      <right style="thin"/>
      <top style="thin"/>
      <bottom style="double">
        <color indexed="10"/>
      </bottom>
    </border>
    <border>
      <left style="thick"/>
      <right>
        <color indexed="63"/>
      </right>
      <top>
        <color indexed="63"/>
      </top>
      <bottom>
        <color indexed="63"/>
      </bottom>
    </border>
    <border>
      <left style="medium"/>
      <right style="medium"/>
      <top style="thin"/>
      <bottom>
        <color indexed="63"/>
      </bottom>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thick"/>
    </border>
    <border>
      <left>
        <color indexed="63"/>
      </left>
      <right style="thick"/>
      <top style="thin"/>
      <bottom style="thick"/>
    </border>
    <border>
      <left>
        <color indexed="63"/>
      </left>
      <right style="thin"/>
      <top style="thin"/>
      <bottom style="thin"/>
    </border>
    <border>
      <left style="thin"/>
      <right style="thin"/>
      <top style="thin"/>
      <bottom style="thick"/>
    </border>
    <border>
      <left style="medium"/>
      <right style="thick"/>
      <top style="thin"/>
      <bottom style="thin"/>
    </border>
    <border>
      <left style="medium"/>
      <right style="thick"/>
      <top style="thin"/>
      <bottom style="thick"/>
    </border>
    <border>
      <left style="thin">
        <color indexed="39"/>
      </left>
      <right style="thin">
        <color indexed="39"/>
      </right>
      <top style="thick">
        <color indexed="39"/>
      </top>
      <bottom style="thin">
        <color indexed="39"/>
      </bottom>
    </border>
    <border>
      <left style="thin">
        <color indexed="39"/>
      </left>
      <right style="thick">
        <color indexed="39"/>
      </right>
      <top style="thick">
        <color indexed="39"/>
      </top>
      <bottom style="thin">
        <color indexed="39"/>
      </bottom>
    </border>
    <border>
      <left style="thin">
        <color indexed="39"/>
      </left>
      <right style="thin">
        <color indexed="39"/>
      </right>
      <top style="thin">
        <color indexed="39"/>
      </top>
      <bottom style="thick">
        <color indexed="39"/>
      </bottom>
    </border>
    <border>
      <left style="thin">
        <color indexed="39"/>
      </left>
      <right style="thick">
        <color indexed="39"/>
      </right>
      <top style="thin">
        <color indexed="39"/>
      </top>
      <bottom style="thick">
        <color indexed="39"/>
      </bottom>
    </border>
    <border>
      <left style="thin">
        <color indexed="39"/>
      </left>
      <right style="thin">
        <color indexed="39"/>
      </right>
      <top style="thick">
        <color indexed="39"/>
      </top>
      <bottom style="thick">
        <color indexed="39"/>
      </bottom>
    </border>
    <border>
      <left>
        <color indexed="63"/>
      </left>
      <right>
        <color indexed="63"/>
      </right>
      <top style="thick">
        <color indexed="39"/>
      </top>
      <bottom style="thick">
        <color indexed="39"/>
      </bottom>
    </border>
    <border>
      <left>
        <color indexed="63"/>
      </left>
      <right style="thick">
        <color indexed="39"/>
      </right>
      <top style="thick">
        <color indexed="39"/>
      </top>
      <bottom style="thick">
        <color indexed="39"/>
      </bottom>
    </border>
    <border>
      <left style="double"/>
      <right style="thin"/>
      <top style="thin"/>
      <bottom style="thin"/>
    </border>
    <border>
      <left style="thin"/>
      <right style="double"/>
      <top style="thin"/>
      <bottom style="thin"/>
    </border>
    <border>
      <left style="thin"/>
      <right style="thin"/>
      <top style="thin"/>
      <bottom>
        <color indexed="63"/>
      </bottom>
    </border>
    <border>
      <left style="thick"/>
      <right style="thick"/>
      <top style="thick"/>
      <bottom style="thick"/>
    </border>
    <border>
      <left style="thin"/>
      <right style="thin"/>
      <top>
        <color indexed="63"/>
      </top>
      <bottom style="thin"/>
    </border>
    <border>
      <left style="double"/>
      <right style="thin"/>
      <top style="thin"/>
      <bottom>
        <color indexed="63"/>
      </bottom>
    </border>
    <border>
      <left style="thin"/>
      <right style="double"/>
      <top style="thin"/>
      <bottom>
        <color indexed="63"/>
      </bottom>
    </border>
    <border>
      <left style="thick"/>
      <right style="double"/>
      <top style="thick"/>
      <bottom style="thick"/>
    </border>
    <border>
      <left>
        <color indexed="63"/>
      </left>
      <right style="double"/>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ck"/>
      <top style="thin"/>
      <bottom style="thin"/>
    </border>
    <border>
      <left>
        <color indexed="63"/>
      </left>
      <right style="double"/>
      <top style="thin"/>
      <bottom style="thin"/>
    </border>
    <border>
      <left>
        <color indexed="63"/>
      </left>
      <right>
        <color indexed="63"/>
      </right>
      <top style="thin"/>
      <bottom>
        <color indexed="63"/>
      </bottom>
    </border>
    <border>
      <left style="thin"/>
      <right style="thin"/>
      <top style="thin"/>
      <bottom style="double"/>
    </border>
    <border>
      <left style="thin">
        <color indexed="8"/>
      </left>
      <right style="thick">
        <color indexed="8"/>
      </right>
      <top style="thick">
        <color indexed="8"/>
      </top>
      <bottom>
        <color indexed="63"/>
      </bottom>
    </border>
    <border>
      <left style="thin">
        <color indexed="8"/>
      </left>
      <right style="thick">
        <color indexed="8"/>
      </right>
      <top>
        <color indexed="63"/>
      </top>
      <bottom>
        <color indexed="63"/>
      </bottom>
    </border>
    <border>
      <left style="thin">
        <color indexed="8"/>
      </left>
      <right style="thick">
        <color indexed="8"/>
      </right>
      <top>
        <color indexed="63"/>
      </top>
      <bottom style="thick">
        <color indexed="8"/>
      </bottom>
    </border>
    <border>
      <left style="thick">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ck"/>
      <right style="thick"/>
      <top>
        <color indexed="63"/>
      </top>
      <bottom style="medium"/>
    </border>
    <border>
      <left style="thick"/>
      <right style="thick"/>
      <top style="thin"/>
      <bottom>
        <color indexed="63"/>
      </bottom>
    </border>
    <border>
      <left style="thick"/>
      <right style="thick"/>
      <top style="thick"/>
      <bottom style="thin"/>
    </border>
    <border>
      <left style="thick"/>
      <right>
        <color indexed="63"/>
      </right>
      <top style="medium"/>
      <bottom style="thin"/>
    </border>
    <border>
      <left style="thick"/>
      <right>
        <color indexed="63"/>
      </right>
      <top style="thin"/>
      <bottom style="thin"/>
    </border>
    <border>
      <left style="thick"/>
      <right>
        <color indexed="63"/>
      </right>
      <top style="thin"/>
      <bottom style="medium"/>
    </border>
    <border>
      <left style="medium"/>
      <right style="thick"/>
      <top style="thick"/>
      <bottom>
        <color indexed="63"/>
      </bottom>
    </border>
    <border>
      <left style="medium"/>
      <right style="thick"/>
      <top>
        <color indexed="63"/>
      </top>
      <bottom style="thick"/>
    </border>
    <border>
      <left style="thin">
        <color indexed="18"/>
      </left>
      <right style="thin">
        <color indexed="18"/>
      </right>
      <top>
        <color indexed="63"/>
      </top>
      <bottom>
        <color indexed="63"/>
      </bottom>
    </border>
    <border>
      <left style="thick">
        <color indexed="39"/>
      </left>
      <right style="thin">
        <color indexed="39"/>
      </right>
      <top style="thick">
        <color indexed="39"/>
      </top>
      <bottom style="thin">
        <color indexed="39"/>
      </bottom>
    </border>
    <border>
      <left style="thick">
        <color indexed="39"/>
      </left>
      <right style="thin">
        <color indexed="39"/>
      </right>
      <top style="thin">
        <color indexed="39"/>
      </top>
      <bottom style="thick">
        <color indexed="39"/>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color indexed="63"/>
      </left>
      <right>
        <color indexed="63"/>
      </right>
      <top>
        <color indexed="63"/>
      </top>
      <bottom style="thick">
        <color indexed="8"/>
      </bottom>
    </border>
    <border>
      <left style="thick"/>
      <right style="thin"/>
      <top>
        <color indexed="63"/>
      </top>
      <bottom style="medium"/>
    </border>
    <border>
      <left style="thin"/>
      <right style="thick"/>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thick"/>
      <bottom style="thick"/>
    </border>
    <border>
      <left>
        <color indexed="63"/>
      </left>
      <right>
        <color indexed="63"/>
      </right>
      <top style="thin">
        <color indexed="39"/>
      </top>
      <bottom style="thick">
        <color indexed="39"/>
      </bottom>
    </border>
    <border>
      <left>
        <color indexed="63"/>
      </left>
      <right style="thin">
        <color indexed="39"/>
      </right>
      <top style="thick">
        <color indexed="39"/>
      </top>
      <bottom style="thin">
        <color indexed="39"/>
      </bottom>
    </border>
    <border>
      <left>
        <color indexed="63"/>
      </left>
      <right style="thin">
        <color indexed="39"/>
      </right>
      <top style="thin">
        <color indexed="39"/>
      </top>
      <bottom style="thick">
        <color indexed="39"/>
      </bottom>
    </border>
    <border>
      <left>
        <color indexed="63"/>
      </left>
      <right style="thin">
        <color indexed="39"/>
      </right>
      <top style="thick">
        <color indexed="39"/>
      </top>
      <bottom style="thick">
        <color indexed="39"/>
      </bottom>
    </border>
    <border>
      <left style="thick">
        <color indexed="39"/>
      </left>
      <right style="thick">
        <color indexed="39"/>
      </right>
      <top style="thick">
        <color indexed="39"/>
      </top>
      <bottom style="thick">
        <color indexed="39"/>
      </bottom>
    </border>
    <border>
      <left style="thick">
        <color indexed="39"/>
      </left>
      <right style="thick">
        <color indexed="39"/>
      </right>
      <top style="thick">
        <color indexed="39"/>
      </top>
      <bottom style="thin">
        <color indexed="39"/>
      </bottom>
    </border>
    <border>
      <left style="thick">
        <color indexed="39"/>
      </left>
      <right style="thick">
        <color indexed="39"/>
      </right>
      <top style="thin">
        <color indexed="39"/>
      </top>
      <bottom style="thin">
        <color indexed="39"/>
      </bottom>
    </border>
    <border>
      <left style="thin">
        <color indexed="8"/>
      </left>
      <right>
        <color indexed="63"/>
      </right>
      <top style="thin">
        <color indexed="8"/>
      </top>
      <bottom style="thick">
        <color indexed="8"/>
      </bottom>
    </border>
    <border>
      <left style="thick">
        <color indexed="39"/>
      </left>
      <right style="thin">
        <color indexed="39"/>
      </right>
      <top style="thick">
        <color indexed="39"/>
      </top>
      <bottom style="thick">
        <color indexed="39"/>
      </bottom>
    </border>
    <border>
      <left style="thin">
        <color indexed="39"/>
      </left>
      <right style="thick">
        <color indexed="39"/>
      </right>
      <top style="thick">
        <color indexed="39"/>
      </top>
      <bottom style="thick">
        <color indexed="39"/>
      </bottom>
    </border>
    <border>
      <left style="thick">
        <color indexed="39"/>
      </left>
      <right style="thick">
        <color indexed="39"/>
      </right>
      <top style="thick">
        <color indexed="39"/>
      </top>
      <bottom>
        <color indexed="63"/>
      </bottom>
    </border>
    <border>
      <left>
        <color indexed="63"/>
      </left>
      <right style="thin">
        <color indexed="39"/>
      </right>
      <top style="thin">
        <color indexed="39"/>
      </top>
      <bottom style="thin">
        <color indexed="39"/>
      </bottom>
    </border>
    <border>
      <left style="thin">
        <color indexed="39"/>
      </left>
      <right style="thin">
        <color indexed="39"/>
      </right>
      <top style="thin">
        <color indexed="39"/>
      </top>
      <bottom style="thin">
        <color indexed="39"/>
      </bottom>
    </border>
    <border>
      <left style="thin">
        <color indexed="39"/>
      </left>
      <right style="thick">
        <color indexed="39"/>
      </right>
      <top style="thin">
        <color indexed="39"/>
      </top>
      <bottom style="thin">
        <color indexed="39"/>
      </bottom>
    </border>
    <border>
      <left>
        <color indexed="63"/>
      </left>
      <right>
        <color indexed="63"/>
      </right>
      <top style="thick">
        <color indexed="39"/>
      </top>
      <bottom>
        <color indexed="63"/>
      </bottom>
    </border>
    <border>
      <left>
        <color indexed="63"/>
      </left>
      <right style="thick">
        <color indexed="39"/>
      </right>
      <top style="thick">
        <color indexed="39"/>
      </top>
      <bottom>
        <color indexed="63"/>
      </bottom>
    </border>
    <border>
      <left style="thin"/>
      <right>
        <color indexed="63"/>
      </right>
      <top style="thin"/>
      <bottom style="thick"/>
    </border>
    <border>
      <left style="thin"/>
      <right>
        <color indexed="63"/>
      </right>
      <top style="thick"/>
      <bottom style="thin"/>
    </border>
    <border>
      <left style="thin"/>
      <right style="thin"/>
      <top style="thick"/>
      <bottom>
        <color indexed="63"/>
      </bottom>
    </border>
    <border>
      <left style="thick">
        <color indexed="39"/>
      </left>
      <right>
        <color indexed="63"/>
      </right>
      <top style="thick">
        <color indexed="39"/>
      </top>
      <bottom style="thick">
        <color indexed="39"/>
      </bottom>
    </border>
    <border>
      <left>
        <color indexed="63"/>
      </left>
      <right>
        <color indexed="63"/>
      </right>
      <top style="thick">
        <color indexed="39"/>
      </top>
      <bottom style="thin">
        <color indexed="39"/>
      </bottom>
    </border>
    <border>
      <left>
        <color indexed="63"/>
      </left>
      <right>
        <color indexed="63"/>
      </right>
      <top style="thin">
        <color indexed="39"/>
      </top>
      <bottom style="thin">
        <color indexed="39"/>
      </bottom>
    </border>
    <border>
      <left style="thick">
        <color indexed="39"/>
      </left>
      <right style="thick">
        <color indexed="39"/>
      </right>
      <top style="thin">
        <color indexed="39"/>
      </top>
      <bottom style="thick">
        <color indexed="39"/>
      </bottom>
    </border>
    <border>
      <left style="thick">
        <color indexed="39"/>
      </left>
      <right>
        <color indexed="63"/>
      </right>
      <top style="thick">
        <color indexed="39"/>
      </top>
      <bottom style="thin">
        <color indexed="39"/>
      </bottom>
    </border>
    <border>
      <left style="thick">
        <color indexed="39"/>
      </left>
      <right style="thick">
        <color indexed="39"/>
      </right>
      <top>
        <color indexed="63"/>
      </top>
      <bottom style="thick">
        <color indexed="39"/>
      </bottom>
    </border>
    <border>
      <left>
        <color indexed="63"/>
      </left>
      <right style="medium"/>
      <top>
        <color indexed="63"/>
      </top>
      <bottom style="thin"/>
    </border>
    <border>
      <left style="thin"/>
      <right>
        <color indexed="63"/>
      </right>
      <top style="thin"/>
      <bottom>
        <color indexed="63"/>
      </bottom>
    </border>
    <border>
      <left style="thick"/>
      <right>
        <color indexed="63"/>
      </right>
      <top style="thick"/>
      <bottom style="thin"/>
    </border>
    <border>
      <left style="thick"/>
      <right>
        <color indexed="63"/>
      </right>
      <top style="thin"/>
      <bottom>
        <color indexed="63"/>
      </bottom>
    </border>
    <border>
      <left>
        <color indexed="63"/>
      </left>
      <right style="thick"/>
      <top style="thin"/>
      <bottom>
        <color indexed="63"/>
      </bottom>
    </border>
    <border>
      <left>
        <color indexed="63"/>
      </left>
      <right style="thin"/>
      <top style="thin"/>
      <bottom>
        <color indexed="63"/>
      </bottom>
    </border>
    <border>
      <left>
        <color indexed="63"/>
      </left>
      <right style="medium"/>
      <top style="thick"/>
      <bottom>
        <color indexed="63"/>
      </bottom>
    </border>
    <border>
      <left style="medium"/>
      <right>
        <color indexed="63"/>
      </right>
      <top style="thick"/>
      <bottom>
        <color indexed="63"/>
      </bottom>
    </border>
    <border>
      <left style="thick"/>
      <right style="medium"/>
      <top>
        <color indexed="63"/>
      </top>
      <bottom style="thin"/>
    </border>
    <border>
      <left>
        <color indexed="63"/>
      </left>
      <right>
        <color indexed="63"/>
      </right>
      <top>
        <color indexed="63"/>
      </top>
      <bottom style="thin"/>
    </border>
    <border>
      <left>
        <color indexed="63"/>
      </left>
      <right style="thick"/>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ck"/>
      <right style="medium"/>
      <top style="thin"/>
      <bottom>
        <color indexed="63"/>
      </bottom>
    </border>
    <border>
      <left style="medium"/>
      <right style="thick"/>
      <top style="thin"/>
      <bottom>
        <color indexed="63"/>
      </bottom>
    </border>
    <border>
      <left>
        <color indexed="63"/>
      </left>
      <right>
        <color indexed="63"/>
      </right>
      <top style="medium"/>
      <bottom>
        <color indexed="63"/>
      </bottom>
    </border>
    <border>
      <left>
        <color indexed="63"/>
      </left>
      <right style="thick"/>
      <top style="medium"/>
      <bottom>
        <color indexed="63"/>
      </bottom>
    </border>
    <border>
      <left style="medium"/>
      <right style="thick"/>
      <top>
        <color indexed="63"/>
      </top>
      <bottom style="medium"/>
    </border>
    <border>
      <left style="medium"/>
      <right>
        <color indexed="63"/>
      </right>
      <top style="thin"/>
      <bottom>
        <color indexed="63"/>
      </bottom>
    </border>
    <border>
      <left style="medium"/>
      <right>
        <color indexed="63"/>
      </right>
      <top style="thick"/>
      <bottom style="thin"/>
    </border>
    <border>
      <left style="medium"/>
      <right>
        <color indexed="63"/>
      </right>
      <top style="thin"/>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style="thin"/>
      <right style="double"/>
      <top style="double"/>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style="double">
        <color indexed="10"/>
      </top>
      <bottom style="thin"/>
    </border>
    <border>
      <left>
        <color indexed="63"/>
      </left>
      <right>
        <color indexed="63"/>
      </right>
      <top style="double">
        <color indexed="10"/>
      </top>
      <bottom style="thin"/>
    </border>
    <border>
      <left style="double"/>
      <right>
        <color indexed="63"/>
      </right>
      <top>
        <color indexed="63"/>
      </top>
      <bottom style="double">
        <color indexed="10"/>
      </bottom>
    </border>
    <border>
      <left>
        <color indexed="63"/>
      </left>
      <right>
        <color indexed="63"/>
      </right>
      <top>
        <color indexed="63"/>
      </top>
      <bottom style="double">
        <color indexed="10"/>
      </bottom>
    </border>
    <border>
      <left style="double"/>
      <right style="thin"/>
      <top>
        <color indexed="63"/>
      </top>
      <bottom style="thin"/>
    </border>
    <border>
      <left style="thin"/>
      <right style="double"/>
      <top>
        <color indexed="63"/>
      </top>
      <bottom style="double"/>
    </border>
    <border>
      <left style="double"/>
      <right style="thin"/>
      <top style="thin"/>
      <bottom style="double"/>
    </border>
    <border>
      <left style="double"/>
      <right>
        <color indexed="63"/>
      </right>
      <top>
        <color indexed="63"/>
      </top>
      <bottom>
        <color indexed="63"/>
      </bottom>
    </border>
    <border>
      <left style="double"/>
      <right>
        <color indexed="63"/>
      </right>
      <top style="double"/>
      <bottom style="double"/>
    </border>
    <border>
      <left>
        <color indexed="63"/>
      </left>
      <right style="double"/>
      <top style="double"/>
      <bottom style="double"/>
    </border>
    <border>
      <left style="thick"/>
      <right>
        <color indexed="63"/>
      </right>
      <top style="thin"/>
      <bottom style="thick"/>
    </border>
    <border>
      <left>
        <color indexed="63"/>
      </left>
      <right style="thin"/>
      <top style="thick"/>
      <bottom style="thick"/>
    </border>
    <border>
      <left style="thin"/>
      <right>
        <color indexed="63"/>
      </right>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cellStyleXfs>
  <cellXfs count="1246">
    <xf numFmtId="0" fontId="0" fillId="0" borderId="0" xfId="0" applyAlignment="1">
      <alignment/>
    </xf>
    <xf numFmtId="0" fontId="0" fillId="0" borderId="0" xfId="0" applyAlignment="1">
      <alignment horizontal="center"/>
    </xf>
    <xf numFmtId="0" fontId="4" fillId="0" borderId="0" xfId="0" applyFont="1" applyAlignment="1">
      <alignment/>
    </xf>
    <xf numFmtId="0" fontId="15" fillId="0" borderId="0" xfId="0" applyFont="1" applyAlignment="1">
      <alignment/>
    </xf>
    <xf numFmtId="0" fontId="2" fillId="0" borderId="0" xfId="0" applyFont="1" applyAlignment="1">
      <alignment vertical="center"/>
    </xf>
    <xf numFmtId="0" fontId="18" fillId="0" borderId="0" xfId="0" applyFont="1" applyAlignment="1">
      <alignment/>
    </xf>
    <xf numFmtId="0" fontId="18" fillId="0" borderId="1" xfId="0" applyFont="1" applyBorder="1" applyAlignment="1">
      <alignment/>
    </xf>
    <xf numFmtId="0" fontId="15" fillId="0" borderId="2" xfId="0" applyFont="1" applyBorder="1" applyAlignment="1">
      <alignment vertical="center"/>
    </xf>
    <xf numFmtId="0" fontId="15" fillId="0" borderId="3" xfId="0" applyFont="1" applyBorder="1" applyAlignment="1">
      <alignment vertical="center"/>
    </xf>
    <xf numFmtId="0" fontId="15" fillId="0" borderId="0" xfId="0" applyFont="1" applyAlignment="1">
      <alignment vertical="center"/>
    </xf>
    <xf numFmtId="0" fontId="4" fillId="0" borderId="4" xfId="0" applyFont="1" applyBorder="1" applyAlignment="1">
      <alignment horizontal="center"/>
    </xf>
    <xf numFmtId="0" fontId="9" fillId="0" borderId="4" xfId="0" applyFont="1" applyBorder="1" applyAlignment="1">
      <alignment horizontal="center" wrapText="1"/>
    </xf>
    <xf numFmtId="0" fontId="11" fillId="0" borderId="4" xfId="0" applyFont="1" applyBorder="1" applyAlignment="1">
      <alignment horizontal="center"/>
    </xf>
    <xf numFmtId="0" fontId="10" fillId="0" borderId="4" xfId="0" applyFont="1" applyBorder="1" applyAlignment="1">
      <alignment horizontal="center"/>
    </xf>
    <xf numFmtId="0" fontId="24" fillId="0" borderId="5" xfId="0" applyFont="1" applyBorder="1" applyAlignment="1">
      <alignment vertical="top"/>
    </xf>
    <xf numFmtId="0" fontId="9" fillId="0" borderId="4" xfId="0" applyFont="1" applyBorder="1" applyAlignment="1">
      <alignment horizontal="center" vertical="top" wrapText="1"/>
    </xf>
    <xf numFmtId="0" fontId="11" fillId="0" borderId="4" xfId="0" applyFont="1" applyBorder="1" applyAlignment="1">
      <alignment horizontal="center" vertical="center"/>
    </xf>
    <xf numFmtId="0" fontId="10" fillId="0" borderId="4" xfId="0" applyFont="1" applyBorder="1" applyAlignment="1">
      <alignment horizontal="center" vertical="center"/>
    </xf>
    <xf numFmtId="0" fontId="24" fillId="0" borderId="6" xfId="0" applyFont="1" applyBorder="1" applyAlignment="1">
      <alignment vertical="top"/>
    </xf>
    <xf numFmtId="0" fontId="32" fillId="0" borderId="7" xfId="0" applyFont="1" applyBorder="1" applyAlignment="1">
      <alignment horizontal="center" vertical="center"/>
    </xf>
    <xf numFmtId="0" fontId="32" fillId="0" borderId="8" xfId="0" applyFont="1" applyBorder="1" applyAlignment="1">
      <alignment horizontal="center" vertical="top"/>
    </xf>
    <xf numFmtId="0" fontId="23" fillId="0" borderId="7" xfId="0" applyFont="1" applyBorder="1" applyAlignment="1">
      <alignment horizontal="center" vertical="top"/>
    </xf>
    <xf numFmtId="0" fontId="23" fillId="0" borderId="9" xfId="0" applyFont="1" applyBorder="1" applyAlignment="1">
      <alignment horizontal="center" vertical="center" wrapText="1"/>
    </xf>
    <xf numFmtId="0" fontId="33" fillId="0" borderId="10" xfId="0" applyFont="1" applyBorder="1" applyAlignment="1">
      <alignment horizontal="center" vertical="top"/>
    </xf>
    <xf numFmtId="0" fontId="32" fillId="0" borderId="11" xfId="0" applyFont="1" applyBorder="1" applyAlignment="1">
      <alignment horizontal="center" vertical="top"/>
    </xf>
    <xf numFmtId="0" fontId="24" fillId="0" borderId="0" xfId="0" applyFont="1" applyAlignment="1">
      <alignment vertical="center"/>
    </xf>
    <xf numFmtId="0" fontId="24" fillId="0" borderId="0" xfId="0" applyFont="1" applyAlignment="1">
      <alignment/>
    </xf>
    <xf numFmtId="0" fontId="34" fillId="0" borderId="0" xfId="0" applyFont="1" applyAlignment="1">
      <alignment horizontal="left"/>
    </xf>
    <xf numFmtId="0" fontId="2" fillId="0" borderId="0" xfId="0" applyFont="1" applyAlignment="1">
      <alignment horizontal="center"/>
    </xf>
    <xf numFmtId="0" fontId="36"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xf>
    <xf numFmtId="0" fontId="4" fillId="0" borderId="0" xfId="0" applyFont="1" applyFill="1" applyAlignment="1">
      <alignment horizontal="left" vertical="center"/>
    </xf>
    <xf numFmtId="0" fontId="4" fillId="0" borderId="0" xfId="0" applyFont="1" applyFill="1" applyAlignment="1">
      <alignment horizontal="center" vertical="top"/>
    </xf>
    <xf numFmtId="0" fontId="15" fillId="0" borderId="0" xfId="0" applyFont="1" applyFill="1" applyAlignment="1">
      <alignment/>
    </xf>
    <xf numFmtId="0" fontId="7" fillId="0" borderId="0" xfId="0" applyFont="1" applyFill="1" applyAlignment="1">
      <alignment horizontal="left" vertical="top"/>
    </xf>
    <xf numFmtId="0" fontId="8" fillId="0" borderId="0" xfId="0" applyFont="1" applyFill="1" applyAlignment="1">
      <alignment horizontal="left" vertical="top"/>
    </xf>
    <xf numFmtId="0" fontId="4" fillId="0" borderId="0" xfId="0" applyFont="1" applyFill="1" applyAlignment="1">
      <alignment horizontal="left" vertical="top"/>
    </xf>
    <xf numFmtId="0" fontId="0" fillId="0" borderId="0" xfId="0"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44" fillId="0" borderId="0" xfId="0" applyFont="1" applyAlignment="1">
      <alignment/>
    </xf>
    <xf numFmtId="0" fontId="61" fillId="0" borderId="0" xfId="0" applyFont="1" applyAlignment="1">
      <alignment/>
    </xf>
    <xf numFmtId="0" fontId="4" fillId="0" borderId="0" xfId="0" applyFont="1" applyAlignment="1">
      <alignment horizontal="left"/>
    </xf>
    <xf numFmtId="0" fontId="8" fillId="0" borderId="0" xfId="0" applyFont="1" applyFill="1" applyAlignment="1">
      <alignment horizontal="center" vertical="top"/>
    </xf>
    <xf numFmtId="0" fontId="6" fillId="0" borderId="0" xfId="0" applyFont="1" applyAlignment="1">
      <alignment horizontal="left"/>
    </xf>
    <xf numFmtId="0" fontId="23" fillId="0" borderId="7" xfId="0" applyFont="1" applyBorder="1" applyAlignment="1">
      <alignment horizontal="center" vertical="center"/>
    </xf>
    <xf numFmtId="0" fontId="15" fillId="0" borderId="12" xfId="0" applyFont="1" applyBorder="1" applyAlignment="1">
      <alignment vertical="center"/>
    </xf>
    <xf numFmtId="0" fontId="9" fillId="0" borderId="13" xfId="0" applyFont="1" applyBorder="1" applyAlignment="1">
      <alignment horizontal="center" vertical="center"/>
    </xf>
    <xf numFmtId="0" fontId="29" fillId="0" borderId="14" xfId="0" applyFont="1" applyBorder="1" applyAlignment="1">
      <alignment horizontal="center" vertical="center" wrapText="1"/>
    </xf>
    <xf numFmtId="0" fontId="24" fillId="0" borderId="4" xfId="0" applyFont="1" applyBorder="1" applyAlignment="1">
      <alignment horizontal="center" vertical="center"/>
    </xf>
    <xf numFmtId="0" fontId="9" fillId="0" borderId="15" xfId="0" applyFont="1" applyBorder="1" applyAlignment="1">
      <alignment horizontal="center" vertical="center"/>
    </xf>
    <xf numFmtId="0" fontId="24" fillId="0" borderId="14" xfId="0" applyFont="1" applyBorder="1" applyAlignment="1">
      <alignment horizontal="center" vertical="center" wrapText="1"/>
    </xf>
    <xf numFmtId="0" fontId="4" fillId="0" borderId="16" xfId="0" applyFont="1" applyBorder="1" applyAlignment="1">
      <alignment horizontal="center" vertical="center"/>
    </xf>
    <xf numFmtId="0" fontId="32" fillId="0" borderId="16" xfId="0" applyFont="1" applyBorder="1" applyAlignment="1">
      <alignment horizontal="center" vertical="center"/>
    </xf>
    <xf numFmtId="0" fontId="23" fillId="0" borderId="16" xfId="0" applyFont="1" applyBorder="1" applyAlignment="1">
      <alignment horizontal="center" vertical="center"/>
    </xf>
    <xf numFmtId="0" fontId="9" fillId="0" borderId="17" xfId="0" applyFont="1" applyBorder="1" applyAlignment="1">
      <alignment horizontal="center" vertical="center"/>
    </xf>
    <xf numFmtId="0" fontId="24" fillId="0" borderId="1" xfId="0" applyFont="1" applyBorder="1" applyAlignment="1">
      <alignment horizontal="center"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1" xfId="0" applyFont="1" applyBorder="1" applyAlignment="1">
      <alignment vertical="center"/>
    </xf>
    <xf numFmtId="0" fontId="32" fillId="0" borderId="20" xfId="0" applyFont="1" applyBorder="1" applyAlignment="1">
      <alignment horizontal="center" vertical="top"/>
    </xf>
    <xf numFmtId="0" fontId="28" fillId="0" borderId="21" xfId="0" applyFont="1" applyBorder="1" applyAlignment="1">
      <alignment horizontal="right"/>
    </xf>
    <xf numFmtId="0" fontId="32" fillId="0" borderId="22" xfId="0" applyFont="1" applyBorder="1" applyAlignment="1">
      <alignment horizontal="center" vertical="top"/>
    </xf>
    <xf numFmtId="0" fontId="23" fillId="0" borderId="23" xfId="0" applyFont="1" applyBorder="1" applyAlignment="1">
      <alignment horizontal="center" vertical="center" wrapText="1"/>
    </xf>
    <xf numFmtId="0" fontId="33" fillId="0" borderId="24" xfId="0" applyFont="1" applyBorder="1" applyAlignment="1">
      <alignment horizontal="center" vertical="top"/>
    </xf>
    <xf numFmtId="0" fontId="26" fillId="0" borderId="7" xfId="0" applyFont="1" applyBorder="1" applyAlignment="1">
      <alignment horizontal="right"/>
    </xf>
    <xf numFmtId="0" fontId="24" fillId="0" borderId="25" xfId="0" applyFont="1" applyBorder="1" applyAlignment="1">
      <alignment horizontal="right"/>
    </xf>
    <xf numFmtId="0" fontId="33" fillId="0" borderId="26" xfId="0" applyFont="1" applyBorder="1" applyAlignment="1">
      <alignment horizontal="center" vertical="top"/>
    </xf>
    <xf numFmtId="0" fontId="24" fillId="0" borderId="27" xfId="0" applyFont="1" applyBorder="1" applyAlignment="1">
      <alignment horizontal="right"/>
    </xf>
    <xf numFmtId="0" fontId="10" fillId="0" borderId="28" xfId="0" applyFont="1" applyBorder="1" applyAlignment="1">
      <alignment horizontal="right" vertical="center" wrapText="1"/>
    </xf>
    <xf numFmtId="0" fontId="23" fillId="0" borderId="28" xfId="0" applyFont="1" applyBorder="1" applyAlignment="1">
      <alignment horizontal="center" vertical="center"/>
    </xf>
    <xf numFmtId="0" fontId="15" fillId="0" borderId="29" xfId="0" applyFont="1" applyBorder="1" applyAlignment="1">
      <alignment horizontal="center" wrapText="1"/>
    </xf>
    <xf numFmtId="0" fontId="34" fillId="0" borderId="28" xfId="0" applyFont="1" applyBorder="1" applyAlignment="1">
      <alignment horizontal="center" vertical="center"/>
    </xf>
    <xf numFmtId="0" fontId="34" fillId="0" borderId="30" xfId="0" applyFont="1" applyBorder="1" applyAlignment="1">
      <alignment horizontal="center" vertical="center"/>
    </xf>
    <xf numFmtId="0" fontId="32" fillId="0" borderId="31" xfId="0" applyFont="1" applyBorder="1" applyAlignment="1">
      <alignment horizontal="center" vertical="top"/>
    </xf>
    <xf numFmtId="0" fontId="26" fillId="0" borderId="28" xfId="0" applyFont="1" applyBorder="1" applyAlignment="1">
      <alignment horizontal="right"/>
    </xf>
    <xf numFmtId="0" fontId="15" fillId="0" borderId="28" xfId="0" applyFont="1" applyBorder="1" applyAlignment="1">
      <alignment horizontal="right"/>
    </xf>
    <xf numFmtId="0" fontId="28" fillId="0" borderId="32" xfId="0" applyFont="1" applyBorder="1" applyAlignment="1">
      <alignment horizontal="right"/>
    </xf>
    <xf numFmtId="0" fontId="15" fillId="0" borderId="33" xfId="0" applyFont="1" applyBorder="1" applyAlignment="1">
      <alignment horizontal="right"/>
    </xf>
    <xf numFmtId="0" fontId="10" fillId="0" borderId="28" xfId="0" applyFont="1" applyBorder="1" applyAlignment="1">
      <alignment horizontal="right" vertical="top" wrapText="1"/>
    </xf>
    <xf numFmtId="0" fontId="28" fillId="0" borderId="34" xfId="0" applyFont="1" applyBorder="1" applyAlignment="1">
      <alignment horizontal="right"/>
    </xf>
    <xf numFmtId="0" fontId="32" fillId="0" borderId="15" xfId="0" applyFont="1" applyBorder="1" applyAlignment="1">
      <alignment horizontal="center" vertical="top"/>
    </xf>
    <xf numFmtId="0" fontId="26" fillId="0" borderId="35" xfId="0" applyFont="1" applyBorder="1" applyAlignment="1">
      <alignment horizontal="right"/>
    </xf>
    <xf numFmtId="0" fontId="2" fillId="0" borderId="0" xfId="0" applyFont="1" applyAlignment="1">
      <alignment horizontal="left"/>
    </xf>
    <xf numFmtId="0" fontId="26" fillId="0" borderId="36" xfId="0" applyFont="1" applyFill="1" applyBorder="1" applyAlignment="1">
      <alignment horizontal="center" vertical="center" wrapText="1"/>
    </xf>
    <xf numFmtId="0" fontId="0" fillId="0" borderId="0" xfId="0" applyFill="1" applyAlignment="1">
      <alignment/>
    </xf>
    <xf numFmtId="0" fontId="0" fillId="0" borderId="0" xfId="0"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horizontal="centerContinuous"/>
      <protection locked="0"/>
    </xf>
    <xf numFmtId="0" fontId="3" fillId="0" borderId="0" xfId="0" applyFont="1" applyAlignment="1" applyProtection="1">
      <alignment horizontal="center"/>
      <protection locked="0"/>
    </xf>
    <xf numFmtId="0" fontId="49" fillId="0" borderId="0" xfId="0" applyFont="1" applyAlignment="1" applyProtection="1">
      <alignment horizontal="center"/>
      <protection locked="0"/>
    </xf>
    <xf numFmtId="0" fontId="50" fillId="0" borderId="0" xfId="0" applyFont="1" applyAlignment="1" applyProtection="1">
      <alignment horizontal="center"/>
      <protection locked="0"/>
    </xf>
    <xf numFmtId="0" fontId="50" fillId="0" borderId="0" xfId="0" applyFont="1" applyAlignment="1" applyProtection="1">
      <alignment horizontal="centerContinuous"/>
      <protection locked="0"/>
    </xf>
    <xf numFmtId="0" fontId="51" fillId="0" borderId="0" xfId="0" applyFont="1" applyAlignment="1" applyProtection="1">
      <alignment horizontal="right" vertical="center"/>
      <protection locked="0"/>
    </xf>
    <xf numFmtId="0" fontId="0" fillId="0" borderId="37" xfId="0" applyBorder="1" applyAlignment="1" applyProtection="1">
      <alignment horizontal="centerContinuous"/>
      <protection locked="0"/>
    </xf>
    <xf numFmtId="0" fontId="0" fillId="0" borderId="38" xfId="0" applyBorder="1" applyAlignment="1" applyProtection="1">
      <alignment horizontal="centerContinuous"/>
      <protection locked="0"/>
    </xf>
    <xf numFmtId="0" fontId="0" fillId="0" borderId="39" xfId="0" applyBorder="1" applyAlignment="1" applyProtection="1">
      <alignment horizontal="centerContinuous"/>
      <protection locked="0"/>
    </xf>
    <xf numFmtId="0" fontId="0" fillId="0" borderId="40" xfId="0" applyBorder="1" applyAlignment="1" applyProtection="1">
      <alignment horizontal="centerContinuous"/>
      <protection locked="0"/>
    </xf>
    <xf numFmtId="0" fontId="43" fillId="0" borderId="41" xfId="0" applyFont="1" applyBorder="1" applyAlignment="1" applyProtection="1">
      <alignment horizontal="center"/>
      <protection locked="0"/>
    </xf>
    <xf numFmtId="0" fontId="43" fillId="0" borderId="42" xfId="0" applyFont="1" applyBorder="1" applyAlignment="1" applyProtection="1">
      <alignment horizontal="center"/>
      <protection locked="0"/>
    </xf>
    <xf numFmtId="0" fontId="43" fillId="0" borderId="43" xfId="0" applyFont="1" applyBorder="1" applyAlignment="1" applyProtection="1">
      <alignment horizontal="center"/>
      <protection locked="0"/>
    </xf>
    <xf numFmtId="0" fontId="43" fillId="0" borderId="44" xfId="0" applyFont="1" applyBorder="1" applyAlignment="1" applyProtection="1">
      <alignment horizontal="center"/>
      <protection locked="0"/>
    </xf>
    <xf numFmtId="0" fontId="43" fillId="0" borderId="41" xfId="0" applyFont="1" applyBorder="1" applyAlignment="1" applyProtection="1">
      <alignment horizontal="centerContinuous"/>
      <protection locked="0"/>
    </xf>
    <xf numFmtId="0" fontId="43" fillId="0" borderId="42" xfId="0" applyFont="1" applyBorder="1" applyAlignment="1" applyProtection="1">
      <alignment horizontal="centerContinuous"/>
      <protection locked="0"/>
    </xf>
    <xf numFmtId="49" fontId="0" fillId="0" borderId="6" xfId="0" applyNumberFormat="1" applyBorder="1" applyAlignment="1" applyProtection="1">
      <alignment horizontal="right" vertical="center"/>
      <protection locked="0"/>
    </xf>
    <xf numFmtId="0" fontId="34" fillId="0" borderId="0" xfId="0" applyFont="1" applyBorder="1" applyAlignment="1" applyProtection="1">
      <alignment horizontal="left" vertical="center"/>
      <protection locked="0"/>
    </xf>
    <xf numFmtId="57" fontId="15" fillId="0" borderId="45" xfId="0" applyNumberFormat="1" applyFont="1" applyBorder="1" applyAlignment="1" applyProtection="1">
      <alignment horizontal="center" wrapText="1"/>
      <protection locked="0"/>
    </xf>
    <xf numFmtId="57" fontId="15" fillId="0" borderId="46" xfId="0" applyNumberFormat="1" applyFont="1" applyBorder="1" applyAlignment="1" applyProtection="1">
      <alignment horizontal="center" wrapText="1"/>
      <protection locked="0"/>
    </xf>
    <xf numFmtId="49" fontId="0" fillId="0" borderId="47" xfId="0" applyNumberFormat="1" applyBorder="1" applyAlignment="1" applyProtection="1">
      <alignment horizontal="right" vertical="center"/>
      <protection locked="0"/>
    </xf>
    <xf numFmtId="0" fontId="34" fillId="0" borderId="48" xfId="0" applyFont="1" applyBorder="1" applyAlignment="1" applyProtection="1">
      <alignment horizontal="left" vertical="center"/>
      <protection locked="0"/>
    </xf>
    <xf numFmtId="0" fontId="15" fillId="0" borderId="48" xfId="0" applyFont="1" applyBorder="1" applyAlignment="1" applyProtection="1">
      <alignment horizontal="left" vertical="center"/>
      <protection locked="0"/>
    </xf>
    <xf numFmtId="0" fontId="34" fillId="0" borderId="45" xfId="0" applyFont="1" applyBorder="1" applyAlignment="1" applyProtection="1">
      <alignment horizontal="center" wrapText="1"/>
      <protection locked="0"/>
    </xf>
    <xf numFmtId="0" fontId="34" fillId="0" borderId="46" xfId="0" applyFont="1" applyBorder="1" applyAlignment="1" applyProtection="1">
      <alignment horizontal="center" wrapText="1"/>
      <protection locked="0"/>
    </xf>
    <xf numFmtId="0" fontId="34" fillId="0" borderId="45" xfId="0" applyFont="1" applyBorder="1" applyAlignment="1" applyProtection="1">
      <alignment horizontal="centerContinuous"/>
      <protection locked="0"/>
    </xf>
    <xf numFmtId="0" fontId="34" fillId="0" borderId="46" xfId="0" applyFont="1" applyBorder="1" applyAlignment="1" applyProtection="1">
      <alignment horizontal="centerContinuous"/>
      <protection locked="0"/>
    </xf>
    <xf numFmtId="0" fontId="0" fillId="0" borderId="0" xfId="0" applyBorder="1" applyAlignment="1" applyProtection="1">
      <alignment horizontal="left"/>
      <protection locked="0"/>
    </xf>
    <xf numFmtId="3" fontId="15" fillId="0" borderId="45" xfId="0" applyNumberFormat="1" applyFont="1" applyBorder="1" applyAlignment="1" applyProtection="1">
      <alignment horizontal="center" wrapText="1"/>
      <protection locked="0"/>
    </xf>
    <xf numFmtId="3" fontId="15" fillId="0" borderId="46" xfId="0" applyNumberFormat="1" applyFont="1" applyBorder="1" applyAlignment="1" applyProtection="1">
      <alignment horizontal="center" wrapText="1"/>
      <protection locked="0"/>
    </xf>
    <xf numFmtId="0" fontId="0" fillId="0" borderId="0" xfId="0" applyAlignment="1" applyProtection="1">
      <alignment horizontal="left"/>
      <protection locked="0"/>
    </xf>
    <xf numFmtId="3" fontId="0" fillId="0" borderId="0" xfId="0" applyNumberFormat="1" applyBorder="1" applyAlignment="1" applyProtection="1">
      <alignment/>
      <protection locked="0"/>
    </xf>
    <xf numFmtId="3" fontId="0" fillId="0" borderId="47" xfId="0" applyNumberFormat="1" applyBorder="1" applyAlignment="1" applyProtection="1">
      <alignment horizontal="right" vertical="center"/>
      <protection locked="0"/>
    </xf>
    <xf numFmtId="3" fontId="34" fillId="0" borderId="48" xfId="0" applyNumberFormat="1" applyFont="1" applyBorder="1" applyAlignment="1" applyProtection="1">
      <alignment horizontal="left" vertical="center"/>
      <protection locked="0"/>
    </xf>
    <xf numFmtId="3" fontId="15" fillId="0" borderId="48" xfId="0" applyNumberFormat="1" applyFont="1" applyBorder="1" applyAlignment="1" applyProtection="1">
      <alignment horizontal="left" vertical="center"/>
      <protection locked="0"/>
    </xf>
    <xf numFmtId="179" fontId="15" fillId="0" borderId="45" xfId="0" applyNumberFormat="1" applyFont="1" applyBorder="1" applyAlignment="1" applyProtection="1">
      <alignment horizontal="center" wrapText="1"/>
      <protection locked="0"/>
    </xf>
    <xf numFmtId="179" fontId="15" fillId="0" borderId="46" xfId="0" applyNumberFormat="1" applyFont="1" applyBorder="1" applyAlignment="1" applyProtection="1">
      <alignment horizontal="center" wrapText="1"/>
      <protection locked="0"/>
    </xf>
    <xf numFmtId="3" fontId="0" fillId="0" borderId="0" xfId="0" applyNumberFormat="1" applyAlignment="1" applyProtection="1">
      <alignment/>
      <protection locked="0"/>
    </xf>
    <xf numFmtId="179" fontId="11" fillId="0" borderId="45" xfId="0" applyNumberFormat="1" applyFont="1" applyBorder="1" applyAlignment="1" applyProtection="1">
      <alignment horizontal="center" wrapText="1"/>
      <protection locked="0"/>
    </xf>
    <xf numFmtId="179" fontId="11" fillId="0" borderId="46" xfId="0" applyNumberFormat="1" applyFont="1" applyBorder="1" applyAlignment="1" applyProtection="1">
      <alignment horizontal="center" wrapText="1"/>
      <protection locked="0"/>
    </xf>
    <xf numFmtId="179" fontId="34" fillId="2" borderId="45" xfId="0" applyNumberFormat="1" applyFont="1" applyFill="1" applyBorder="1" applyAlignment="1" applyProtection="1">
      <alignment horizontal="center" wrapText="1"/>
      <protection locked="0"/>
    </xf>
    <xf numFmtId="179" fontId="34" fillId="2" borderId="46" xfId="0" applyNumberFormat="1" applyFont="1" applyFill="1" applyBorder="1" applyAlignment="1" applyProtection="1">
      <alignment horizontal="center" wrapText="1"/>
      <protection locked="0"/>
    </xf>
    <xf numFmtId="57" fontId="0" fillId="0" borderId="0" xfId="0" applyNumberFormat="1" applyBorder="1" applyAlignment="1" applyProtection="1">
      <alignment/>
      <protection locked="0"/>
    </xf>
    <xf numFmtId="57" fontId="0" fillId="0" borderId="47" xfId="0" applyNumberFormat="1" applyBorder="1" applyAlignment="1" applyProtection="1">
      <alignment horizontal="right" vertical="center"/>
      <protection locked="0"/>
    </xf>
    <xf numFmtId="57" fontId="34" fillId="0" borderId="48" xfId="0" applyNumberFormat="1" applyFont="1" applyBorder="1" applyAlignment="1" applyProtection="1">
      <alignment horizontal="left" vertical="center"/>
      <protection locked="0"/>
    </xf>
    <xf numFmtId="57" fontId="15" fillId="0" borderId="48" xfId="0" applyNumberFormat="1" applyFont="1" applyBorder="1" applyAlignment="1" applyProtection="1">
      <alignment horizontal="left" vertical="center"/>
      <protection locked="0"/>
    </xf>
    <xf numFmtId="57" fontId="15" fillId="0" borderId="49" xfId="0" applyNumberFormat="1" applyFont="1" applyBorder="1" applyAlignment="1" applyProtection="1">
      <alignment horizontal="center" wrapText="1"/>
      <protection locked="0"/>
    </xf>
    <xf numFmtId="57" fontId="0" fillId="0" borderId="0" xfId="0" applyNumberFormat="1" applyAlignment="1" applyProtection="1">
      <alignment/>
      <protection locked="0"/>
    </xf>
    <xf numFmtId="37" fontId="34" fillId="2" borderId="50" xfId="0" applyNumberFormat="1" applyFont="1" applyFill="1" applyBorder="1" applyAlignment="1" applyProtection="1">
      <alignment horizontal="center" wrapText="1"/>
      <protection locked="0"/>
    </xf>
    <xf numFmtId="37" fontId="15" fillId="0" borderId="51" xfId="0" applyNumberFormat="1" applyFont="1" applyBorder="1" applyAlignment="1" applyProtection="1">
      <alignment horizontal="center" wrapText="1"/>
      <protection locked="0"/>
    </xf>
    <xf numFmtId="37" fontId="34" fillId="2" borderId="52" xfId="0" applyNumberFormat="1" applyFont="1" applyFill="1" applyBorder="1" applyAlignment="1" applyProtection="1">
      <alignment horizontal="center" wrapText="1"/>
      <protection locked="0"/>
    </xf>
    <xf numFmtId="37" fontId="15" fillId="0" borderId="53" xfId="0" applyNumberFormat="1" applyFont="1" applyBorder="1" applyAlignment="1" applyProtection="1">
      <alignment horizontal="center" wrapText="1"/>
      <protection locked="0"/>
    </xf>
    <xf numFmtId="37" fontId="34" fillId="2" borderId="53" xfId="0" applyNumberFormat="1" applyFont="1" applyFill="1" applyBorder="1" applyAlignment="1" applyProtection="1">
      <alignment horizontal="center" wrapText="1"/>
      <protection locked="0"/>
    </xf>
    <xf numFmtId="49" fontId="0" fillId="0" borderId="5" xfId="0" applyNumberFormat="1" applyBorder="1" applyAlignment="1" applyProtection="1">
      <alignment horizontal="right" vertical="center"/>
      <protection locked="0"/>
    </xf>
    <xf numFmtId="0" fontId="34" fillId="0" borderId="54" xfId="0" applyFont="1" applyBorder="1" applyAlignment="1" applyProtection="1">
      <alignment horizontal="left"/>
      <protection locked="0"/>
    </xf>
    <xf numFmtId="0" fontId="24" fillId="0" borderId="2" xfId="0" applyFont="1" applyBorder="1" applyAlignment="1" applyProtection="1">
      <alignment horizontal="center" vertical="center" wrapText="1"/>
      <protection locked="0"/>
    </xf>
    <xf numFmtId="179" fontId="34" fillId="2" borderId="55" xfId="0" applyNumberFormat="1" applyFont="1" applyFill="1" applyBorder="1" applyAlignment="1" applyProtection="1">
      <alignment horizontal="center" wrapText="1"/>
      <protection locked="0"/>
    </xf>
    <xf numFmtId="179" fontId="34" fillId="2" borderId="56" xfId="0" applyNumberFormat="1" applyFont="1" applyFill="1" applyBorder="1" applyAlignment="1" applyProtection="1">
      <alignment horizontal="center" wrapText="1"/>
      <protection locked="0"/>
    </xf>
    <xf numFmtId="179" fontId="15" fillId="0" borderId="55" xfId="0" applyNumberFormat="1" applyFont="1" applyBorder="1" applyAlignment="1" applyProtection="1">
      <alignment horizontal="center" wrapText="1"/>
      <protection locked="0"/>
    </xf>
    <xf numFmtId="179" fontId="15" fillId="0" borderId="57" xfId="0" applyNumberFormat="1" applyFont="1" applyBorder="1" applyAlignment="1" applyProtection="1">
      <alignment horizontal="center" wrapText="1"/>
      <protection locked="0"/>
    </xf>
    <xf numFmtId="0" fontId="34" fillId="0" borderId="7" xfId="0" applyFont="1" applyBorder="1" applyAlignment="1" applyProtection="1">
      <alignment horizontal="left"/>
      <protection locked="0"/>
    </xf>
    <xf numFmtId="0" fontId="34" fillId="0" borderId="48" xfId="0" applyFont="1" applyBorder="1" applyAlignment="1" applyProtection="1">
      <alignment horizontal="center" vertical="center" wrapText="1"/>
      <protection locked="0"/>
    </xf>
    <xf numFmtId="179" fontId="15" fillId="0" borderId="58" xfId="0" applyNumberFormat="1" applyFont="1" applyBorder="1" applyAlignment="1" applyProtection="1">
      <alignment horizontal="center" wrapText="1"/>
      <protection locked="0"/>
    </xf>
    <xf numFmtId="179" fontId="34" fillId="2" borderId="59" xfId="0" applyNumberFormat="1" applyFont="1" applyFill="1" applyBorder="1" applyAlignment="1" applyProtection="1">
      <alignment horizontal="center" wrapText="1"/>
      <protection locked="0"/>
    </xf>
    <xf numFmtId="179" fontId="34" fillId="2" borderId="60" xfId="0" applyNumberFormat="1" applyFont="1" applyFill="1" applyBorder="1" applyAlignment="1" applyProtection="1">
      <alignment horizontal="center" wrapText="1"/>
      <protection locked="0"/>
    </xf>
    <xf numFmtId="49" fontId="0" fillId="0" borderId="61" xfId="0" applyNumberFormat="1" applyBorder="1" applyAlignment="1" applyProtection="1">
      <alignment horizontal="right" vertical="center"/>
      <protection locked="0"/>
    </xf>
    <xf numFmtId="0" fontId="15" fillId="0" borderId="62" xfId="0" applyFont="1" applyBorder="1" applyAlignment="1" applyProtection="1">
      <alignment horizontal="left"/>
      <protection locked="0"/>
    </xf>
    <xf numFmtId="0" fontId="26" fillId="0" borderId="19" xfId="0" applyFont="1" applyBorder="1" applyAlignment="1" applyProtection="1">
      <alignment horizontal="center" vertical="center" wrapText="1"/>
      <protection locked="0"/>
    </xf>
    <xf numFmtId="179" fontId="34" fillId="2" borderId="50" xfId="0" applyNumberFormat="1" applyFont="1" applyFill="1" applyBorder="1" applyAlignment="1" applyProtection="1">
      <alignment horizontal="center" wrapText="1"/>
      <protection locked="0"/>
    </xf>
    <xf numFmtId="179" fontId="34" fillId="2" borderId="63" xfId="0" applyNumberFormat="1" applyFont="1" applyFill="1" applyBorder="1" applyAlignment="1" applyProtection="1">
      <alignment horizontal="center" wrapText="1"/>
      <protection locked="0"/>
    </xf>
    <xf numFmtId="179" fontId="15" fillId="3" borderId="64" xfId="0" applyNumberFormat="1" applyFont="1" applyFill="1" applyBorder="1" applyAlignment="1" applyProtection="1">
      <alignment horizontal="center" wrapText="1"/>
      <protection locked="0"/>
    </xf>
    <xf numFmtId="49" fontId="0" fillId="0" borderId="65" xfId="0" applyNumberFormat="1" applyBorder="1" applyAlignment="1" applyProtection="1">
      <alignment horizontal="right" vertical="center"/>
      <protection locked="0"/>
    </xf>
    <xf numFmtId="0" fontId="15" fillId="0" borderId="54" xfId="0" applyFont="1" applyBorder="1" applyAlignment="1" applyProtection="1">
      <alignment horizontal="left" vertical="center"/>
      <protection locked="0"/>
    </xf>
    <xf numFmtId="0" fontId="10" fillId="0" borderId="66" xfId="0" applyFont="1" applyBorder="1" applyAlignment="1" applyProtection="1">
      <alignment horizontal="center" vertical="center" wrapText="1"/>
      <protection locked="0"/>
    </xf>
    <xf numFmtId="179" fontId="11" fillId="0" borderId="55" xfId="0" applyNumberFormat="1" applyFont="1" applyBorder="1" applyAlignment="1" applyProtection="1">
      <alignment horizontal="center" wrapText="1"/>
      <protection locked="0"/>
    </xf>
    <xf numFmtId="179" fontId="11" fillId="0" borderId="56" xfId="0" applyNumberFormat="1" applyFont="1" applyBorder="1" applyAlignment="1" applyProtection="1">
      <alignment horizontal="center" wrapText="1"/>
      <protection locked="0"/>
    </xf>
    <xf numFmtId="0" fontId="34" fillId="0" borderId="7" xfId="0" applyFont="1" applyBorder="1" applyAlignment="1" applyProtection="1">
      <alignment horizontal="left" vertical="center"/>
      <protection locked="0"/>
    </xf>
    <xf numFmtId="179" fontId="15" fillId="0" borderId="36" xfId="0" applyNumberFormat="1" applyFont="1" applyBorder="1" applyAlignment="1" applyProtection="1">
      <alignment horizontal="center" wrapText="1"/>
      <protection locked="0"/>
    </xf>
    <xf numFmtId="179" fontId="15" fillId="0" borderId="46" xfId="0" applyNumberFormat="1" applyFont="1" applyBorder="1" applyAlignment="1" applyProtection="1" quotePrefix="1">
      <alignment horizontal="center" wrapText="1"/>
      <protection locked="0"/>
    </xf>
    <xf numFmtId="0" fontId="15" fillId="0" borderId="67" xfId="0" applyFont="1" applyBorder="1" applyAlignment="1" applyProtection="1">
      <alignment horizontal="left" vertical="center"/>
      <protection locked="0"/>
    </xf>
    <xf numFmtId="179" fontId="15" fillId="0" borderId="68" xfId="0" applyNumberFormat="1" applyFont="1" applyBorder="1" applyAlignment="1" applyProtection="1">
      <alignment horizontal="center" wrapText="1"/>
      <protection locked="0"/>
    </xf>
    <xf numFmtId="179" fontId="15" fillId="0" borderId="69" xfId="0" applyNumberFormat="1" applyFont="1" applyBorder="1" applyAlignment="1" applyProtection="1" quotePrefix="1">
      <alignment horizontal="center" wrapText="1"/>
      <protection locked="0"/>
    </xf>
    <xf numFmtId="49" fontId="0" fillId="0" borderId="70" xfId="0" applyNumberFormat="1" applyBorder="1" applyAlignment="1" applyProtection="1">
      <alignment horizontal="right" vertical="center"/>
      <protection locked="0"/>
    </xf>
    <xf numFmtId="0" fontId="15" fillId="0" borderId="19" xfId="0" applyFont="1" applyBorder="1" applyAlignment="1" applyProtection="1">
      <alignment horizontal="left" vertical="center"/>
      <protection locked="0"/>
    </xf>
    <xf numFmtId="179" fontId="34" fillId="2" borderId="52" xfId="0" applyNumberFormat="1" applyFont="1" applyFill="1" applyBorder="1" applyAlignment="1" applyProtection="1">
      <alignment horizontal="center" wrapText="1"/>
      <protection locked="0"/>
    </xf>
    <xf numFmtId="179" fontId="34" fillId="2" borderId="53" xfId="0" applyNumberFormat="1" applyFont="1" applyFill="1" applyBorder="1" applyAlignment="1" applyProtection="1">
      <alignment horizontal="center" wrapText="1"/>
      <protection locked="0"/>
    </xf>
    <xf numFmtId="179" fontId="25" fillId="0" borderId="53" xfId="0" applyNumberFormat="1" applyFont="1" applyBorder="1" applyAlignment="1" applyProtection="1">
      <alignment horizontal="center" wrapText="1"/>
      <protection locked="0"/>
    </xf>
    <xf numFmtId="10" fontId="0" fillId="0" borderId="0" xfId="0" applyNumberFormat="1" applyFill="1" applyBorder="1" applyAlignment="1" applyProtection="1">
      <alignment/>
      <protection locked="0"/>
    </xf>
    <xf numFmtId="10" fontId="34" fillId="0" borderId="68" xfId="0" applyNumberFormat="1" applyFont="1" applyFill="1" applyBorder="1" applyAlignment="1" applyProtection="1">
      <alignment horizontal="center" wrapText="1"/>
      <protection locked="0"/>
    </xf>
    <xf numFmtId="10" fontId="34" fillId="0" borderId="69" xfId="0" applyNumberFormat="1" applyFont="1" applyFill="1" applyBorder="1" applyAlignment="1" applyProtection="1">
      <alignment horizontal="center" wrapText="1"/>
      <protection locked="0"/>
    </xf>
    <xf numFmtId="10" fontId="52" fillId="0" borderId="68" xfId="0" applyNumberFormat="1" applyFont="1" applyFill="1" applyBorder="1" applyAlignment="1" applyProtection="1">
      <alignment horizontal="left" wrapText="1"/>
      <protection locked="0"/>
    </xf>
    <xf numFmtId="10" fontId="34" fillId="4" borderId="68" xfId="0" applyNumberFormat="1" applyFont="1" applyFill="1" applyBorder="1" applyAlignment="1" applyProtection="1">
      <alignment horizontal="center" wrapText="1"/>
      <protection locked="0"/>
    </xf>
    <xf numFmtId="10" fontId="0" fillId="0" borderId="0" xfId="0" applyNumberFormat="1" applyFill="1" applyAlignment="1" applyProtection="1">
      <alignment/>
      <protection locked="0"/>
    </xf>
    <xf numFmtId="10" fontId="34" fillId="0" borderId="71" xfId="0" applyNumberFormat="1" applyFont="1" applyFill="1" applyBorder="1" applyAlignment="1" applyProtection="1">
      <alignment horizontal="center" wrapText="1"/>
      <protection locked="0"/>
    </xf>
    <xf numFmtId="193" fontId="52" fillId="0" borderId="0" xfId="0" applyNumberFormat="1" applyFont="1" applyFill="1" applyBorder="1" applyAlignment="1" applyProtection="1">
      <alignment horizontal="left" wrapText="1"/>
      <protection locked="0"/>
    </xf>
    <xf numFmtId="10" fontId="25" fillId="0" borderId="69" xfId="0" applyNumberFormat="1" applyFont="1" applyFill="1" applyBorder="1" applyAlignment="1" applyProtection="1">
      <alignment horizontal="center" wrapText="1"/>
      <protection locked="0"/>
    </xf>
    <xf numFmtId="193" fontId="25" fillId="0" borderId="69" xfId="0" applyNumberFormat="1" applyFont="1" applyFill="1" applyBorder="1" applyAlignment="1" applyProtection="1">
      <alignment horizontal="center" wrapText="1"/>
      <protection locked="0"/>
    </xf>
    <xf numFmtId="179" fontId="52" fillId="4" borderId="0" xfId="0" applyNumberFormat="1" applyFont="1" applyFill="1" applyBorder="1" applyAlignment="1" applyProtection="1">
      <alignment horizontal="left" wrapText="1"/>
      <protection locked="0"/>
    </xf>
    <xf numFmtId="193" fontId="25" fillId="4" borderId="69" xfId="0" applyNumberFormat="1" applyFont="1" applyFill="1" applyBorder="1" applyAlignment="1" applyProtection="1">
      <alignment horizontal="center" wrapText="1"/>
      <protection locked="0"/>
    </xf>
    <xf numFmtId="179" fontId="24" fillId="0" borderId="55" xfId="0" applyNumberFormat="1" applyFont="1" applyBorder="1" applyAlignment="1" applyProtection="1">
      <alignment horizontal="center" wrapText="1"/>
      <protection locked="0"/>
    </xf>
    <xf numFmtId="179" fontId="26" fillId="2" borderId="56" xfId="0" applyNumberFormat="1" applyFont="1" applyFill="1" applyBorder="1" applyAlignment="1" applyProtection="1">
      <alignment horizontal="center" wrapText="1"/>
      <protection locked="0"/>
    </xf>
    <xf numFmtId="179" fontId="24" fillId="0" borderId="72" xfId="0" applyNumberFormat="1" applyFont="1" applyBorder="1" applyAlignment="1" applyProtection="1">
      <alignment horizontal="center" wrapText="1"/>
      <protection locked="0"/>
    </xf>
    <xf numFmtId="179" fontId="26" fillId="2" borderId="50" xfId="0" applyNumberFormat="1" applyFont="1" applyFill="1" applyBorder="1" applyAlignment="1" applyProtection="1">
      <alignment horizontal="center" wrapText="1"/>
      <protection locked="0"/>
    </xf>
    <xf numFmtId="179" fontId="24" fillId="0" borderId="73" xfId="0" applyNumberFormat="1" applyFont="1" applyBorder="1" applyAlignment="1" applyProtection="1">
      <alignment horizontal="center" wrapText="1"/>
      <protection locked="0"/>
    </xf>
    <xf numFmtId="0" fontId="15" fillId="0" borderId="74" xfId="0" applyFont="1" applyBorder="1" applyAlignment="1" applyProtection="1">
      <alignment horizontal="center"/>
      <protection locked="0"/>
    </xf>
    <xf numFmtId="179" fontId="24" fillId="0" borderId="64" xfId="0" applyNumberFormat="1" applyFont="1" applyBorder="1" applyAlignment="1" applyProtection="1">
      <alignment horizontal="center" wrapText="1"/>
      <protection locked="0"/>
    </xf>
    <xf numFmtId="179" fontId="18" fillId="3" borderId="73" xfId="0" applyNumberFormat="1" applyFont="1" applyFill="1" applyBorder="1" applyAlignment="1" applyProtection="1">
      <alignment horizontal="center" wrapText="1"/>
      <protection locked="0"/>
    </xf>
    <xf numFmtId="179" fontId="11" fillId="0" borderId="63" xfId="0" applyNumberFormat="1" applyFont="1" applyBorder="1" applyAlignment="1" applyProtection="1">
      <alignment horizontal="centerContinuous"/>
      <protection locked="0"/>
    </xf>
    <xf numFmtId="180" fontId="0" fillId="0" borderId="0" xfId="0" applyNumberFormat="1" applyBorder="1" applyAlignment="1" applyProtection="1">
      <alignment/>
      <protection locked="0"/>
    </xf>
    <xf numFmtId="180" fontId="26" fillId="2" borderId="50" xfId="0" applyNumberFormat="1" applyFont="1" applyFill="1" applyBorder="1" applyAlignment="1" applyProtection="1">
      <alignment horizontal="center" wrapText="1"/>
      <protection locked="0"/>
    </xf>
    <xf numFmtId="180" fontId="34" fillId="2" borderId="50" xfId="0" applyNumberFormat="1" applyFont="1" applyFill="1" applyBorder="1" applyAlignment="1" applyProtection="1">
      <alignment horizontal="center" wrapText="1"/>
      <protection locked="0"/>
    </xf>
    <xf numFmtId="180" fontId="0" fillId="0" borderId="0" xfId="0" applyNumberFormat="1" applyAlignment="1" applyProtection="1">
      <alignment/>
      <protection locked="0"/>
    </xf>
    <xf numFmtId="0" fontId="43"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43" fillId="0" borderId="48" xfId="0" applyFont="1"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43" fillId="0" borderId="46" xfId="0" applyFont="1" applyBorder="1" applyAlignment="1" applyProtection="1">
      <alignment horizontal="center" wrapText="1"/>
      <protection locked="0"/>
    </xf>
    <xf numFmtId="0" fontId="43" fillId="0" borderId="45" xfId="0" applyFont="1" applyBorder="1" applyAlignment="1" applyProtection="1">
      <alignment horizontal="centerContinuous"/>
      <protection locked="0"/>
    </xf>
    <xf numFmtId="0" fontId="43" fillId="0" borderId="46" xfId="0" applyFont="1" applyBorder="1" applyAlignment="1" applyProtection="1">
      <alignment horizontal="centerContinuous"/>
      <protection locked="0"/>
    </xf>
    <xf numFmtId="49" fontId="0" fillId="0" borderId="0" xfId="0" applyNumberFormat="1" applyAlignment="1" applyProtection="1">
      <alignment horizontal="right" vertical="center"/>
      <protection locked="0"/>
    </xf>
    <xf numFmtId="0" fontId="52" fillId="0" borderId="75" xfId="0" applyFont="1" applyFill="1" applyBorder="1" applyAlignment="1">
      <alignment horizontal="center" vertical="center" wrapText="1"/>
    </xf>
    <xf numFmtId="0" fontId="25" fillId="0" borderId="36" xfId="0" applyFont="1" applyFill="1" applyBorder="1" applyAlignment="1">
      <alignment horizontal="center" vertical="center"/>
    </xf>
    <xf numFmtId="0" fontId="22" fillId="0" borderId="0" xfId="0" applyFont="1" applyAlignment="1">
      <alignment/>
    </xf>
    <xf numFmtId="0" fontId="22" fillId="3" borderId="0" xfId="0" applyFont="1" applyFill="1" applyAlignment="1">
      <alignment/>
    </xf>
    <xf numFmtId="0" fontId="15" fillId="0" borderId="0" xfId="0" applyFont="1" applyFill="1" applyAlignment="1">
      <alignment vertical="center"/>
    </xf>
    <xf numFmtId="0" fontId="63" fillId="0" borderId="0" xfId="0" applyFont="1" applyAlignment="1">
      <alignment horizontal="left" vertical="center"/>
    </xf>
    <xf numFmtId="0" fontId="34" fillId="0" borderId="0" xfId="0" applyFont="1" applyAlignment="1">
      <alignment/>
    </xf>
    <xf numFmtId="0" fontId="4" fillId="0" borderId="0" xfId="0" applyFont="1" applyAlignment="1">
      <alignment horizontal="center"/>
    </xf>
    <xf numFmtId="0" fontId="74" fillId="0" borderId="36" xfId="0" applyFont="1" applyFill="1" applyBorder="1" applyAlignment="1">
      <alignment horizontal="center" vertical="center" wrapText="1"/>
    </xf>
    <xf numFmtId="0" fontId="34" fillId="0" borderId="36" xfId="0" applyFont="1" applyFill="1" applyBorder="1" applyAlignment="1">
      <alignment horizontal="center" vertical="center"/>
    </xf>
    <xf numFmtId="0" fontId="26" fillId="0" borderId="76" xfId="0" applyFont="1" applyFill="1" applyBorder="1" applyAlignment="1">
      <alignment horizontal="center" vertical="center" wrapText="1"/>
    </xf>
    <xf numFmtId="3" fontId="15" fillId="0" borderId="36" xfId="0" applyNumberFormat="1" applyFont="1" applyFill="1" applyBorder="1" applyAlignment="1">
      <alignment/>
    </xf>
    <xf numFmtId="4" fontId="15" fillId="0" borderId="77" xfId="0" applyNumberFormat="1" applyFont="1" applyFill="1" applyBorder="1" applyAlignment="1">
      <alignment vertical="center"/>
    </xf>
    <xf numFmtId="0" fontId="34" fillId="0" borderId="0" xfId="0" applyFont="1" applyFill="1" applyAlignment="1">
      <alignment/>
    </xf>
    <xf numFmtId="0" fontId="15" fillId="0" borderId="0" xfId="0" applyFont="1" applyFill="1" applyBorder="1" applyAlignment="1">
      <alignment horizontal="left"/>
    </xf>
    <xf numFmtId="182" fontId="15" fillId="0" borderId="0" xfId="0" applyNumberFormat="1" applyFont="1" applyFill="1" applyBorder="1" applyAlignment="1">
      <alignment/>
    </xf>
    <xf numFmtId="0" fontId="34" fillId="0" borderId="0" xfId="0" applyFont="1" applyAlignment="1">
      <alignment horizontal="right"/>
    </xf>
    <xf numFmtId="0" fontId="30" fillId="0" borderId="0" xfId="0" applyFont="1" applyFill="1" applyAlignment="1">
      <alignment horizontal="left" vertical="center"/>
    </xf>
    <xf numFmtId="0" fontId="41" fillId="3" borderId="0" xfId="0" applyFont="1" applyFill="1" applyAlignment="1">
      <alignment/>
    </xf>
    <xf numFmtId="0" fontId="24" fillId="0" borderId="78" xfId="0" applyFont="1" applyBorder="1" applyAlignment="1">
      <alignment horizontal="left" vertical="top"/>
    </xf>
    <xf numFmtId="0" fontId="24" fillId="0" borderId="14" xfId="0" applyFont="1" applyBorder="1" applyAlignment="1">
      <alignment horizontal="left" vertical="top"/>
    </xf>
    <xf numFmtId="0" fontId="24" fillId="0" borderId="18" xfId="0" applyFont="1" applyBorder="1" applyAlignment="1">
      <alignment horizontal="left" vertical="top"/>
    </xf>
    <xf numFmtId="0" fontId="24" fillId="0" borderId="1" xfId="0" applyFont="1" applyBorder="1" applyAlignment="1">
      <alignment horizontal="left" vertical="top"/>
    </xf>
    <xf numFmtId="0" fontId="10" fillId="0" borderId="79" xfId="0" applyFont="1" applyBorder="1" applyAlignment="1">
      <alignment horizontal="left" vertical="top" wrapText="1"/>
    </xf>
    <xf numFmtId="0" fontId="72" fillId="0" borderId="0" xfId="0" applyFont="1" applyFill="1" applyAlignment="1">
      <alignment horizontal="left" vertical="top"/>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98" fontId="15" fillId="0" borderId="45" xfId="0" applyNumberFormat="1" applyFont="1" applyBorder="1" applyAlignment="1" applyProtection="1">
      <alignment horizontal="center" wrapText="1"/>
      <protection locked="0"/>
    </xf>
    <xf numFmtId="198" fontId="15" fillId="0" borderId="46" xfId="0" applyNumberFormat="1" applyFont="1" applyBorder="1" applyAlignment="1" applyProtection="1">
      <alignment horizontal="center" wrapText="1"/>
      <protection locked="0"/>
    </xf>
    <xf numFmtId="179" fontId="24" fillId="0" borderId="68" xfId="0" applyNumberFormat="1" applyFont="1" applyBorder="1" applyAlignment="1" applyProtection="1">
      <alignment horizontal="center" wrapText="1"/>
      <protection locked="0"/>
    </xf>
    <xf numFmtId="179" fontId="26" fillId="2" borderId="69" xfId="0" applyNumberFormat="1" applyFont="1" applyFill="1" applyBorder="1" applyAlignment="1" applyProtection="1">
      <alignment horizontal="center" wrapText="1"/>
      <protection locked="0"/>
    </xf>
    <xf numFmtId="180" fontId="10" fillId="0" borderId="80" xfId="0" applyNumberFormat="1" applyFont="1" applyBorder="1" applyAlignment="1" applyProtection="1">
      <alignment horizontal="left" vertical="center"/>
      <protection locked="0"/>
    </xf>
    <xf numFmtId="180" fontId="15" fillId="0" borderId="81" xfId="0" applyNumberFormat="1" applyFont="1" applyBorder="1" applyAlignment="1" applyProtection="1">
      <alignment horizontal="left" vertical="center"/>
      <protection locked="0"/>
    </xf>
    <xf numFmtId="180" fontId="2" fillId="0" borderId="70" xfId="0" applyNumberFormat="1" applyFont="1" applyBorder="1" applyAlignment="1" applyProtection="1" quotePrefix="1">
      <alignment horizontal="right" vertical="center"/>
      <protection locked="0"/>
    </xf>
    <xf numFmtId="180" fontId="10" fillId="0" borderId="82" xfId="0" applyNumberFormat="1" applyFont="1" applyBorder="1" applyAlignment="1" applyProtection="1">
      <alignment horizontal="left" vertical="center"/>
      <protection locked="0"/>
    </xf>
    <xf numFmtId="180" fontId="15" fillId="0" borderId="83" xfId="0" applyNumberFormat="1" applyFont="1" applyBorder="1" applyAlignment="1" applyProtection="1">
      <alignment horizontal="left" vertical="center"/>
      <protection locked="0"/>
    </xf>
    <xf numFmtId="180" fontId="0" fillId="0" borderId="65" xfId="0" applyNumberFormat="1" applyBorder="1" applyAlignment="1" applyProtection="1" quotePrefix="1">
      <alignment horizontal="right" vertical="center"/>
      <protection locked="0"/>
    </xf>
    <xf numFmtId="180" fontId="26" fillId="2" borderId="55" xfId="0" applyNumberFormat="1" applyFont="1" applyFill="1" applyBorder="1" applyAlignment="1" applyProtection="1">
      <alignment horizontal="center" wrapText="1"/>
      <protection locked="0"/>
    </xf>
    <xf numFmtId="10" fontId="24" fillId="0" borderId="56" xfId="0" applyNumberFormat="1" applyFont="1" applyBorder="1" applyAlignment="1" applyProtection="1">
      <alignment horizontal="center" wrapText="1"/>
      <protection locked="0"/>
    </xf>
    <xf numFmtId="180" fontId="15" fillId="0" borderId="72" xfId="0" applyNumberFormat="1" applyFont="1" applyBorder="1" applyAlignment="1" applyProtection="1">
      <alignment/>
      <protection locked="0"/>
    </xf>
    <xf numFmtId="180" fontId="34" fillId="2" borderId="55" xfId="0" applyNumberFormat="1" applyFont="1" applyFill="1" applyBorder="1" applyAlignment="1" applyProtection="1">
      <alignment horizontal="center" wrapText="1"/>
      <protection locked="0"/>
    </xf>
    <xf numFmtId="180" fontId="0" fillId="0" borderId="70" xfId="0" applyNumberFormat="1" applyBorder="1" applyAlignment="1" applyProtection="1" quotePrefix="1">
      <alignment horizontal="right" vertical="center"/>
      <protection locked="0"/>
    </xf>
    <xf numFmtId="10" fontId="24" fillId="0" borderId="63" xfId="0" applyNumberFormat="1" applyFont="1" applyBorder="1" applyAlignment="1" applyProtection="1">
      <alignment horizontal="center" wrapText="1"/>
      <protection locked="0"/>
    </xf>
    <xf numFmtId="180" fontId="15" fillId="0" borderId="74" xfId="0" applyNumberFormat="1" applyFont="1" applyBorder="1" applyAlignment="1" applyProtection="1">
      <alignment/>
      <protection locked="0"/>
    </xf>
    <xf numFmtId="180" fontId="15" fillId="0" borderId="50" xfId="0" applyNumberFormat="1" applyFont="1" applyBorder="1" applyAlignment="1" applyProtection="1">
      <alignment/>
      <protection locked="0"/>
    </xf>
    <xf numFmtId="180" fontId="0" fillId="0" borderId="47" xfId="0" applyNumberFormat="1" applyBorder="1" applyAlignment="1" applyProtection="1" quotePrefix="1">
      <alignment horizontal="right" vertical="center"/>
      <protection locked="0"/>
    </xf>
    <xf numFmtId="180" fontId="26" fillId="2" borderId="45" xfId="0" applyNumberFormat="1" applyFont="1" applyFill="1" applyBorder="1" applyAlignment="1" applyProtection="1">
      <alignment horizontal="center" wrapText="1"/>
      <protection locked="0"/>
    </xf>
    <xf numFmtId="10" fontId="24" fillId="0" borderId="46" xfId="0" applyNumberFormat="1" applyFont="1" applyBorder="1" applyAlignment="1" applyProtection="1">
      <alignment horizontal="center" wrapText="1"/>
      <protection locked="0"/>
    </xf>
    <xf numFmtId="180" fontId="15" fillId="0" borderId="84" xfId="0" applyNumberFormat="1" applyFont="1" applyBorder="1" applyAlignment="1" applyProtection="1">
      <alignment/>
      <protection locked="0"/>
    </xf>
    <xf numFmtId="180" fontId="34" fillId="2" borderId="45" xfId="0" applyNumberFormat="1" applyFont="1" applyFill="1" applyBorder="1" applyAlignment="1" applyProtection="1">
      <alignment horizontal="center" wrapText="1"/>
      <protection locked="0"/>
    </xf>
    <xf numFmtId="181" fontId="24" fillId="0" borderId="73" xfId="0" applyNumberFormat="1" applyFont="1" applyBorder="1" applyAlignment="1" applyProtection="1">
      <alignment horizontal="center" wrapText="1"/>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49" fontId="0" fillId="0" borderId="0" xfId="0" applyNumberFormat="1" applyFill="1" applyAlignment="1" applyProtection="1">
      <alignment horizontal="right"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horizontal="center"/>
      <protection locked="0"/>
    </xf>
    <xf numFmtId="0" fontId="0" fillId="0" borderId="0" xfId="0" applyFill="1" applyAlignment="1" applyProtection="1">
      <alignment horizontal="centerContinuous"/>
      <protection locked="0"/>
    </xf>
    <xf numFmtId="0" fontId="4" fillId="0" borderId="36" xfId="0" applyFont="1" applyBorder="1" applyAlignment="1">
      <alignment/>
    </xf>
    <xf numFmtId="0" fontId="4" fillId="0" borderId="85" xfId="0" applyFont="1" applyBorder="1" applyAlignment="1">
      <alignment/>
    </xf>
    <xf numFmtId="0" fontId="4" fillId="0" borderId="63" xfId="0" applyFont="1" applyBorder="1" applyAlignment="1">
      <alignment/>
    </xf>
    <xf numFmtId="0" fontId="4" fillId="0" borderId="0" xfId="0" applyFont="1" applyFill="1" applyAlignment="1">
      <alignment horizontal="right" vertical="top"/>
    </xf>
    <xf numFmtId="0" fontId="4" fillId="0" borderId="46" xfId="0" applyFont="1" applyBorder="1" applyAlignment="1">
      <alignment/>
    </xf>
    <xf numFmtId="10" fontId="15" fillId="0" borderId="68" xfId="0" applyNumberFormat="1" applyFont="1" applyBorder="1" applyAlignment="1" applyProtection="1">
      <alignment horizontal="center" wrapText="1"/>
      <protection locked="0"/>
    </xf>
    <xf numFmtId="10" fontId="15" fillId="0" borderId="69" xfId="0" applyNumberFormat="1" applyFont="1" applyBorder="1" applyAlignment="1" applyProtection="1" quotePrefix="1">
      <alignment horizontal="center" wrapText="1"/>
      <protection locked="0"/>
    </xf>
    <xf numFmtId="10" fontId="15" fillId="0" borderId="55" xfId="0" applyNumberFormat="1" applyFont="1" applyBorder="1" applyAlignment="1" applyProtection="1">
      <alignment horizontal="center" wrapText="1"/>
      <protection locked="0"/>
    </xf>
    <xf numFmtId="10" fontId="34" fillId="5" borderId="45" xfId="0" applyNumberFormat="1" applyFont="1" applyFill="1" applyBorder="1" applyAlignment="1" applyProtection="1">
      <alignment horizontal="center" wrapText="1"/>
      <protection locked="0"/>
    </xf>
    <xf numFmtId="10" fontId="34" fillId="5" borderId="46" xfId="0" applyNumberFormat="1" applyFont="1" applyFill="1" applyBorder="1" applyAlignment="1" applyProtection="1">
      <alignment horizontal="center" wrapText="1"/>
      <protection locked="0"/>
    </xf>
    <xf numFmtId="0" fontId="10" fillId="0" borderId="86" xfId="0" applyFont="1" applyBorder="1" applyAlignment="1" applyProtection="1">
      <alignment horizontal="centerContinuous" vertical="center" wrapText="1"/>
      <protection locked="0"/>
    </xf>
    <xf numFmtId="0" fontId="11" fillId="0" borderId="87" xfId="0" applyFont="1" applyBorder="1" applyAlignment="1" applyProtection="1">
      <alignment horizontal="centerContinuous" vertical="center" wrapText="1"/>
      <protection locked="0"/>
    </xf>
    <xf numFmtId="10" fontId="34" fillId="5" borderId="56" xfId="0" applyNumberFormat="1" applyFont="1" applyFill="1" applyBorder="1" applyAlignment="1" applyProtection="1">
      <alignment horizontal="center" wrapText="1"/>
      <protection locked="0"/>
    </xf>
    <xf numFmtId="179" fontId="34" fillId="6" borderId="46" xfId="0" applyNumberFormat="1" applyFont="1" applyFill="1" applyBorder="1" applyAlignment="1" applyProtection="1">
      <alignment horizontal="center" wrapText="1"/>
      <protection locked="0"/>
    </xf>
    <xf numFmtId="0" fontId="0" fillId="0" borderId="0" xfId="0" applyFill="1" applyAlignment="1">
      <alignment horizontal="left"/>
    </xf>
    <xf numFmtId="0" fontId="0" fillId="0" borderId="0" xfId="0" applyFill="1" applyAlignment="1">
      <alignment/>
    </xf>
    <xf numFmtId="0" fontId="34" fillId="0" borderId="39" xfId="0" applyFont="1" applyFill="1" applyBorder="1" applyAlignment="1">
      <alignment horizontal="center" vertical="center" wrapText="1"/>
    </xf>
    <xf numFmtId="0" fontId="4" fillId="0" borderId="36" xfId="0" applyFont="1" applyFill="1" applyBorder="1" applyAlignment="1">
      <alignment/>
    </xf>
    <xf numFmtId="0" fontId="4" fillId="0" borderId="46" xfId="0" applyFont="1" applyFill="1" applyBorder="1" applyAlignment="1">
      <alignment/>
    </xf>
    <xf numFmtId="0" fontId="94" fillId="0" borderId="0" xfId="0" applyFont="1" applyFill="1" applyAlignment="1">
      <alignment horizontal="right" vertical="top"/>
    </xf>
    <xf numFmtId="0" fontId="22" fillId="0" borderId="88" xfId="0" applyFont="1" applyFill="1" applyBorder="1" applyAlignment="1">
      <alignment horizontal="center" vertical="center"/>
    </xf>
    <xf numFmtId="0" fontId="22" fillId="0" borderId="89"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91" xfId="0" applyFont="1" applyFill="1" applyBorder="1" applyAlignment="1">
      <alignment horizontal="center" vertical="center"/>
    </xf>
    <xf numFmtId="0" fontId="84" fillId="0" borderId="88" xfId="0" applyFont="1" applyFill="1" applyBorder="1" applyAlignment="1" quotePrefix="1">
      <alignment horizontal="center" vertical="center"/>
    </xf>
    <xf numFmtId="0" fontId="84" fillId="0" borderId="90" xfId="0" applyFont="1" applyFill="1" applyBorder="1" applyAlignment="1" quotePrefix="1">
      <alignment horizontal="center" vertical="center"/>
    </xf>
    <xf numFmtId="0" fontId="22" fillId="0" borderId="92" xfId="0" applyFont="1" applyFill="1" applyBorder="1" applyAlignment="1">
      <alignment horizontal="center" vertical="center"/>
    </xf>
    <xf numFmtId="0" fontId="52" fillId="0" borderId="93" xfId="0" applyFont="1" applyFill="1" applyBorder="1" applyAlignment="1">
      <alignment horizontal="left"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84" fillId="0" borderId="92" xfId="0" applyFont="1" applyFill="1" applyBorder="1" applyAlignment="1" quotePrefix="1">
      <alignment horizontal="center" vertical="center"/>
    </xf>
    <xf numFmtId="184" fontId="15" fillId="0" borderId="0" xfId="0" applyNumberFormat="1" applyFont="1" applyAlignment="1">
      <alignment vertical="center"/>
    </xf>
    <xf numFmtId="14" fontId="34" fillId="0" borderId="0" xfId="0" applyNumberFormat="1" applyFont="1" applyAlignment="1">
      <alignment vertical="center"/>
    </xf>
    <xf numFmtId="202" fontId="15" fillId="0" borderId="0" xfId="0" applyNumberFormat="1" applyFont="1" applyFill="1" applyBorder="1" applyAlignment="1">
      <alignment horizontal="center" vertical="center"/>
    </xf>
    <xf numFmtId="182" fontId="15" fillId="0" borderId="0" xfId="0" applyNumberFormat="1" applyFont="1" applyAlignment="1">
      <alignment vertical="center"/>
    </xf>
    <xf numFmtId="184" fontId="15" fillId="0" borderId="0" xfId="0" applyNumberFormat="1" applyFont="1" applyBorder="1" applyAlignment="1">
      <alignment vertical="center"/>
    </xf>
    <xf numFmtId="202" fontId="24" fillId="0" borderId="0" xfId="0" applyNumberFormat="1" applyFont="1" applyFill="1" applyBorder="1" applyAlignment="1">
      <alignment horizontal="center" vertical="center"/>
    </xf>
    <xf numFmtId="180" fontId="15" fillId="0" borderId="0" xfId="0" applyNumberFormat="1" applyFont="1" applyFill="1" applyBorder="1" applyAlignment="1">
      <alignment horizontal="left" vertical="center"/>
    </xf>
    <xf numFmtId="0" fontId="15" fillId="0" borderId="0" xfId="0" applyFont="1" applyBorder="1" applyAlignment="1">
      <alignment vertical="center"/>
    </xf>
    <xf numFmtId="182" fontId="15" fillId="0" borderId="0" xfId="0" applyNumberFormat="1" applyFont="1" applyBorder="1" applyAlignment="1">
      <alignment vertical="center"/>
    </xf>
    <xf numFmtId="179" fontId="34" fillId="0" borderId="0" xfId="0" applyNumberFormat="1" applyFont="1" applyFill="1" applyBorder="1" applyAlignment="1">
      <alignment horizontal="left"/>
    </xf>
    <xf numFmtId="179" fontId="15" fillId="0" borderId="0" xfId="0" applyNumberFormat="1" applyFont="1" applyFill="1" applyAlignment="1">
      <alignment horizontal="left"/>
    </xf>
    <xf numFmtId="179" fontId="4" fillId="0" borderId="0" xfId="0" applyNumberFormat="1" applyFont="1" applyFill="1" applyBorder="1" applyAlignment="1" quotePrefix="1">
      <alignment horizontal="left"/>
    </xf>
    <xf numFmtId="179" fontId="15" fillId="0" borderId="0" xfId="0" applyNumberFormat="1" applyFont="1" applyFill="1" applyAlignment="1">
      <alignment/>
    </xf>
    <xf numFmtId="184" fontId="15" fillId="0" borderId="0" xfId="0" applyNumberFormat="1" applyFont="1" applyAlignment="1">
      <alignment/>
    </xf>
    <xf numFmtId="182" fontId="15" fillId="0" borderId="0" xfId="0" applyNumberFormat="1" applyFont="1" applyAlignment="1">
      <alignment/>
    </xf>
    <xf numFmtId="0" fontId="74" fillId="0" borderId="95" xfId="0" applyFont="1" applyBorder="1" applyAlignment="1">
      <alignment horizontal="center" vertical="center" wrapText="1"/>
    </xf>
    <xf numFmtId="58" fontId="15" fillId="3" borderId="36" xfId="0" applyNumberFormat="1" applyFont="1" applyFill="1" applyBorder="1" applyAlignment="1">
      <alignment horizontal="center" vertical="center"/>
    </xf>
    <xf numFmtId="0" fontId="34" fillId="0" borderId="95" xfId="0" applyFont="1" applyBorder="1" applyAlignment="1">
      <alignment horizontal="center" vertical="center"/>
    </xf>
    <xf numFmtId="0" fontId="34" fillId="0" borderId="36" xfId="0" applyFont="1" applyBorder="1" applyAlignment="1">
      <alignment horizontal="center" vertical="center"/>
    </xf>
    <xf numFmtId="0" fontId="34" fillId="0" borderId="96" xfId="0" applyFont="1" applyBorder="1" applyAlignment="1">
      <alignment horizontal="center" vertical="center"/>
    </xf>
    <xf numFmtId="202" fontId="15" fillId="3" borderId="95" xfId="0" applyNumberFormat="1" applyFont="1" applyFill="1" applyBorder="1" applyAlignment="1">
      <alignment horizontal="center" vertical="center"/>
    </xf>
    <xf numFmtId="202" fontId="15" fillId="3" borderId="36" xfId="0" applyNumberFormat="1" applyFont="1" applyFill="1" applyBorder="1" applyAlignment="1">
      <alignment horizontal="center" vertical="center"/>
    </xf>
    <xf numFmtId="184" fontId="15" fillId="0" borderId="36" xfId="0" applyNumberFormat="1" applyFont="1" applyBorder="1" applyAlignment="1">
      <alignment horizontal="center" vertical="center"/>
    </xf>
    <xf numFmtId="3" fontId="15" fillId="3" borderId="36" xfId="0" applyNumberFormat="1" applyFont="1" applyFill="1" applyBorder="1" applyAlignment="1">
      <alignment horizontal="center" vertical="center"/>
    </xf>
    <xf numFmtId="185" fontId="15" fillId="3" borderId="96" xfId="0" applyNumberFormat="1" applyFont="1" applyFill="1" applyBorder="1" applyAlignment="1">
      <alignment horizontal="center" vertical="center"/>
    </xf>
    <xf numFmtId="182" fontId="15" fillId="0" borderId="0" xfId="0" applyNumberFormat="1" applyFont="1" applyBorder="1" applyAlignment="1">
      <alignment/>
    </xf>
    <xf numFmtId="0" fontId="26" fillId="0" borderId="95" xfId="0" applyFont="1" applyBorder="1" applyAlignment="1">
      <alignment horizontal="center" vertical="center" wrapText="1"/>
    </xf>
    <xf numFmtId="0" fontId="26" fillId="0" borderId="36" xfId="0" applyFont="1" applyBorder="1" applyAlignment="1">
      <alignment horizontal="center" vertical="center" wrapText="1"/>
    </xf>
    <xf numFmtId="0" fontId="34" fillId="0" borderId="97" xfId="0" applyFont="1" applyBorder="1" applyAlignment="1">
      <alignment horizontal="center" vertical="center" wrapText="1"/>
    </xf>
    <xf numFmtId="0" fontId="26" fillId="0" borderId="96" xfId="0" applyFont="1" applyBorder="1" applyAlignment="1">
      <alignment horizontal="center" vertical="center" wrapText="1"/>
    </xf>
    <xf numFmtId="0" fontId="34" fillId="7" borderId="0" xfId="0" applyFont="1" applyFill="1" applyBorder="1" applyAlignment="1">
      <alignment horizontal="right" vertical="center"/>
    </xf>
    <xf numFmtId="180" fontId="15" fillId="3" borderId="95" xfId="0" applyNumberFormat="1" applyFont="1" applyFill="1" applyBorder="1" applyAlignment="1">
      <alignment horizontal="center" vertical="center"/>
    </xf>
    <xf numFmtId="180" fontId="15" fillId="3" borderId="48" xfId="0" applyNumberFormat="1" applyFont="1" applyFill="1" applyBorder="1" applyAlignment="1">
      <alignment horizontal="center" vertical="center"/>
    </xf>
    <xf numFmtId="203" fontId="80" fillId="0" borderId="98" xfId="0" applyNumberFormat="1" applyFont="1" applyFill="1" applyBorder="1" applyAlignment="1">
      <alignment horizontal="center" vertical="center"/>
    </xf>
    <xf numFmtId="57" fontId="15" fillId="3" borderId="84" xfId="0" applyNumberFormat="1" applyFont="1" applyFill="1" applyBorder="1" applyAlignment="1">
      <alignment horizontal="center" vertical="center"/>
    </xf>
    <xf numFmtId="57" fontId="15" fillId="3" borderId="96" xfId="0" applyNumberFormat="1" applyFont="1" applyFill="1" applyBorder="1" applyAlignment="1">
      <alignment horizontal="center" vertical="center"/>
    </xf>
    <xf numFmtId="179" fontId="15" fillId="7" borderId="0" xfId="0" applyNumberFormat="1" applyFont="1" applyFill="1" applyBorder="1" applyAlignment="1">
      <alignment horizontal="right"/>
    </xf>
    <xf numFmtId="204" fontId="15" fillId="0" borderId="0" xfId="0" applyNumberFormat="1" applyFont="1" applyAlignment="1">
      <alignment/>
    </xf>
    <xf numFmtId="0" fontId="15" fillId="0" borderId="95" xfId="0" applyFont="1" applyBorder="1" applyAlignment="1">
      <alignment horizontal="center" vertical="center"/>
    </xf>
    <xf numFmtId="0" fontId="15" fillId="0" borderId="36" xfId="0" applyFont="1" applyBorder="1" applyAlignment="1">
      <alignment horizontal="center" vertical="center"/>
    </xf>
    <xf numFmtId="0" fontId="15" fillId="0" borderId="99" xfId="0" applyFont="1" applyBorder="1" applyAlignment="1">
      <alignment horizontal="center" vertical="center"/>
    </xf>
    <xf numFmtId="0" fontId="12" fillId="0" borderId="36" xfId="0" applyFont="1" applyBorder="1" applyAlignment="1">
      <alignment horizontal="center" vertical="center"/>
    </xf>
    <xf numFmtId="0" fontId="46" fillId="0" borderId="96" xfId="0" applyFont="1" applyBorder="1" applyAlignment="1">
      <alignment horizontal="center" vertical="center"/>
    </xf>
    <xf numFmtId="0" fontId="15" fillId="0" borderId="0" xfId="0" applyFont="1" applyFill="1" applyBorder="1" applyAlignment="1">
      <alignment horizontal="right" vertical="center"/>
    </xf>
    <xf numFmtId="3" fontId="15" fillId="0" borderId="100" xfId="0" applyNumberFormat="1" applyFont="1" applyFill="1" applyBorder="1" applyAlignment="1">
      <alignment horizontal="center" vertical="center"/>
    </xf>
    <xf numFmtId="10" fontId="15" fillId="3" borderId="97" xfId="0" applyNumberFormat="1" applyFont="1" applyFill="1" applyBorder="1" applyAlignment="1">
      <alignment horizontal="center" vertical="center"/>
    </xf>
    <xf numFmtId="3" fontId="15" fillId="0" borderId="97" xfId="0" applyNumberFormat="1" applyFont="1" applyBorder="1" applyAlignment="1">
      <alignment horizontal="center" vertical="center"/>
    </xf>
    <xf numFmtId="3" fontId="81" fillId="0" borderId="97" xfId="0" applyNumberFormat="1" applyFont="1" applyFill="1" applyBorder="1" applyAlignment="1">
      <alignment horizontal="center" vertical="center"/>
    </xf>
    <xf numFmtId="10" fontId="81" fillId="0" borderId="101" xfId="0" applyNumberFormat="1" applyFont="1" applyFill="1" applyBorder="1" applyAlignment="1">
      <alignment horizontal="center" vertical="center"/>
    </xf>
    <xf numFmtId="179" fontId="15" fillId="0" borderId="0" xfId="0" applyNumberFormat="1" applyFont="1" applyFill="1" applyBorder="1" applyAlignment="1">
      <alignment horizontal="right"/>
    </xf>
    <xf numFmtId="196" fontId="15" fillId="0" borderId="102" xfId="0" applyNumberFormat="1" applyFont="1" applyFill="1" applyBorder="1" applyAlignment="1">
      <alignment horizontal="center" vertical="center"/>
    </xf>
    <xf numFmtId="205" fontId="81" fillId="8" borderId="38" xfId="0" applyNumberFormat="1" applyFont="1" applyFill="1" applyBorder="1" applyAlignment="1">
      <alignment horizontal="right" vertical="center"/>
    </xf>
    <xf numFmtId="0" fontId="10" fillId="0" borderId="78" xfId="0" applyFont="1" applyBorder="1" applyAlignment="1">
      <alignment horizontal="left" vertical="top" wrapText="1"/>
    </xf>
    <xf numFmtId="184" fontId="15" fillId="0" borderId="78" xfId="0" applyNumberFormat="1" applyFont="1" applyBorder="1" applyAlignment="1">
      <alignment/>
    </xf>
    <xf numFmtId="184" fontId="15" fillId="0" borderId="0" xfId="0" applyNumberFormat="1" applyFont="1" applyBorder="1" applyAlignment="1" quotePrefix="1">
      <alignment vertical="center"/>
    </xf>
    <xf numFmtId="184" fontId="15" fillId="0" borderId="14" xfId="0" applyNumberFormat="1" applyFont="1" applyBorder="1" applyAlignment="1" quotePrefix="1">
      <alignment vertical="center"/>
    </xf>
    <xf numFmtId="202" fontId="15" fillId="0" borderId="1" xfId="0" applyNumberFormat="1" applyFont="1" applyBorder="1" applyAlignment="1">
      <alignment vertical="center"/>
    </xf>
    <xf numFmtId="184" fontId="15" fillId="0" borderId="78" xfId="0" applyNumberFormat="1" applyFont="1" applyBorder="1" applyAlignment="1">
      <alignment vertical="center"/>
    </xf>
    <xf numFmtId="184" fontId="15" fillId="0" borderId="0" xfId="0" applyNumberFormat="1" applyFont="1" applyAlignment="1" quotePrefix="1">
      <alignment vertical="center"/>
    </xf>
    <xf numFmtId="0" fontId="34" fillId="0" borderId="95" xfId="0" applyFont="1" applyFill="1" applyBorder="1" applyAlignment="1">
      <alignment horizontal="center" vertical="center"/>
    </xf>
    <xf numFmtId="0" fontId="26" fillId="0" borderId="103" xfId="0" applyFont="1" applyFill="1" applyBorder="1" applyAlignment="1">
      <alignment horizontal="center" vertical="center" wrapText="1"/>
    </xf>
    <xf numFmtId="182" fontId="26" fillId="5" borderId="104" xfId="0" applyNumberFormat="1" applyFont="1" applyFill="1" applyBorder="1" applyAlignment="1">
      <alignment horizontal="center" vertical="center" wrapText="1"/>
    </xf>
    <xf numFmtId="184" fontId="15" fillId="0" borderId="18" xfId="0" applyNumberFormat="1" applyFont="1" applyBorder="1" applyAlignment="1">
      <alignment vertical="center"/>
    </xf>
    <xf numFmtId="184" fontId="15" fillId="0" borderId="18" xfId="0" applyNumberFormat="1" applyFont="1" applyBorder="1" applyAlignment="1">
      <alignment/>
    </xf>
    <xf numFmtId="184" fontId="15" fillId="0" borderId="19" xfId="0" applyNumberFormat="1" applyFont="1" applyBorder="1" applyAlignment="1">
      <alignment vertical="center"/>
    </xf>
    <xf numFmtId="184" fontId="15" fillId="0" borderId="1" xfId="0" applyNumberFormat="1" applyFont="1" applyBorder="1" applyAlignment="1">
      <alignment vertical="center"/>
    </xf>
    <xf numFmtId="206" fontId="15" fillId="0" borderId="99" xfId="0" applyNumberFormat="1" applyFont="1" applyBorder="1" applyAlignment="1">
      <alignment horizontal="center" vertical="center"/>
    </xf>
    <xf numFmtId="207" fontId="15" fillId="0" borderId="99" xfId="0" applyNumberFormat="1" applyFont="1" applyBorder="1" applyAlignment="1">
      <alignment horizontal="center" vertical="center"/>
    </xf>
    <xf numFmtId="208" fontId="15" fillId="0" borderId="99" xfId="0" applyNumberFormat="1" applyFont="1" applyBorder="1" applyAlignment="1">
      <alignment horizontal="center" vertical="center"/>
    </xf>
    <xf numFmtId="209" fontId="15" fillId="0" borderId="105" xfId="0" applyNumberFormat="1" applyFont="1" applyBorder="1" applyAlignment="1">
      <alignment horizontal="center" vertical="center"/>
    </xf>
    <xf numFmtId="184" fontId="15" fillId="0" borderId="49" xfId="0" applyNumberFormat="1" applyFont="1" applyFill="1" applyBorder="1" applyAlignment="1">
      <alignment/>
    </xf>
    <xf numFmtId="57" fontId="15" fillId="0" borderId="95" xfId="0" applyNumberFormat="1" applyFont="1" applyFill="1" applyBorder="1" applyAlignment="1">
      <alignment/>
    </xf>
    <xf numFmtId="193" fontId="15" fillId="0" borderId="36" xfId="0" applyNumberFormat="1" applyFont="1" applyFill="1" applyBorder="1" applyAlignment="1">
      <alignment/>
    </xf>
    <xf numFmtId="0" fontId="15" fillId="0" borderId="36" xfId="0" applyNumberFormat="1" applyFont="1" applyFill="1" applyBorder="1" applyAlignment="1">
      <alignment/>
    </xf>
    <xf numFmtId="210" fontId="15" fillId="0" borderId="103" xfId="0" applyNumberFormat="1" applyFont="1" applyBorder="1" applyAlignment="1">
      <alignment/>
    </xf>
    <xf numFmtId="210" fontId="15" fillId="0" borderId="84" xfId="0" applyNumberFormat="1" applyFont="1" applyBorder="1" applyAlignment="1">
      <alignment/>
    </xf>
    <xf numFmtId="200" fontId="15" fillId="0" borderId="78" xfId="0" applyNumberFormat="1" applyFont="1" applyBorder="1" applyAlignment="1">
      <alignment/>
    </xf>
    <xf numFmtId="184" fontId="15" fillId="0" borderId="0" xfId="0" applyNumberFormat="1" applyFont="1" applyBorder="1" applyAlignment="1">
      <alignment/>
    </xf>
    <xf numFmtId="184" fontId="15" fillId="0" borderId="14" xfId="0" applyNumberFormat="1" applyFont="1" applyBorder="1" applyAlignment="1">
      <alignment/>
    </xf>
    <xf numFmtId="202" fontId="15" fillId="0" borderId="14" xfId="0" applyNumberFormat="1" applyFont="1" applyBorder="1" applyAlignment="1">
      <alignment/>
    </xf>
    <xf numFmtId="184" fontId="15" fillId="0" borderId="36" xfId="0" applyNumberFormat="1" applyFont="1" applyBorder="1" applyAlignment="1">
      <alignment/>
    </xf>
    <xf numFmtId="186" fontId="15" fillId="0" borderId="36" xfId="0" applyNumberFormat="1" applyFont="1" applyBorder="1" applyAlignment="1">
      <alignment/>
    </xf>
    <xf numFmtId="186" fontId="15" fillId="0" borderId="49" xfId="0" applyNumberFormat="1" applyFont="1" applyBorder="1" applyAlignment="1">
      <alignment/>
    </xf>
    <xf numFmtId="211" fontId="33" fillId="7" borderId="106" xfId="0" applyNumberFormat="1" applyFont="1" applyFill="1" applyBorder="1" applyAlignment="1">
      <alignment vertical="center"/>
    </xf>
    <xf numFmtId="212" fontId="24" fillId="0" borderId="106" xfId="0" applyNumberFormat="1" applyFont="1" applyFill="1" applyBorder="1" applyAlignment="1">
      <alignment vertical="center"/>
    </xf>
    <xf numFmtId="186" fontId="15" fillId="0" borderId="0" xfId="0" applyNumberFormat="1" applyFont="1" applyBorder="1" applyAlignment="1">
      <alignment/>
    </xf>
    <xf numFmtId="187" fontId="15" fillId="9" borderId="99" xfId="0" applyNumberFormat="1" applyFont="1" applyFill="1" applyBorder="1" applyAlignment="1">
      <alignment vertical="center"/>
    </xf>
    <xf numFmtId="197" fontId="80" fillId="0" borderId="101" xfId="0" applyNumberFormat="1" applyFont="1" applyBorder="1" applyAlignment="1">
      <alignment horizontal="left" vertical="center" wrapText="1"/>
    </xf>
    <xf numFmtId="213" fontId="24" fillId="0" borderId="107" xfId="0" applyNumberFormat="1" applyFont="1" applyFill="1" applyBorder="1" applyAlignment="1">
      <alignment vertical="center"/>
    </xf>
    <xf numFmtId="188" fontId="25" fillId="5" borderId="0" xfId="0" applyNumberFormat="1" applyFont="1" applyFill="1" applyBorder="1" applyAlignment="1">
      <alignment horizontal="center" vertical="center"/>
    </xf>
    <xf numFmtId="187" fontId="15" fillId="0" borderId="36" xfId="0" applyNumberFormat="1" applyFont="1" applyBorder="1" applyAlignment="1">
      <alignment vertical="center"/>
    </xf>
    <xf numFmtId="182" fontId="25" fillId="0" borderId="108" xfId="0" applyNumberFormat="1" applyFont="1" applyFill="1" applyBorder="1" applyAlignment="1">
      <alignment vertical="center"/>
    </xf>
    <xf numFmtId="190" fontId="24" fillId="0" borderId="0" xfId="0" applyNumberFormat="1" applyFont="1" applyBorder="1" applyAlignment="1">
      <alignment horizontal="center" vertical="center"/>
    </xf>
    <xf numFmtId="184" fontId="24" fillId="0" borderId="0" xfId="0" applyNumberFormat="1" applyFont="1" applyBorder="1" applyAlignment="1">
      <alignment horizontal="center" vertical="center"/>
    </xf>
    <xf numFmtId="182" fontId="25" fillId="0" borderId="0" xfId="0" applyNumberFormat="1" applyFont="1" applyFill="1" applyBorder="1" applyAlignment="1">
      <alignment vertical="center"/>
    </xf>
    <xf numFmtId="191" fontId="15" fillId="0" borderId="109" xfId="0" applyNumberFormat="1" applyFont="1" applyBorder="1" applyAlignment="1">
      <alignment vertical="center"/>
    </xf>
    <xf numFmtId="192" fontId="24" fillId="0" borderId="0" xfId="0" applyNumberFormat="1" applyFont="1" applyBorder="1" applyAlignment="1">
      <alignment horizontal="center" vertical="center"/>
    </xf>
    <xf numFmtId="3" fontId="15" fillId="3" borderId="36" xfId="0" applyNumberFormat="1" applyFont="1" applyFill="1" applyBorder="1" applyAlignment="1">
      <alignment/>
    </xf>
    <xf numFmtId="0" fontId="93" fillId="0" borderId="0" xfId="0" applyFont="1" applyFill="1" applyAlignment="1">
      <alignment/>
    </xf>
    <xf numFmtId="0" fontId="87" fillId="0" borderId="110" xfId="0" applyFont="1" applyFill="1" applyBorder="1" applyAlignment="1">
      <alignment vertical="center" wrapText="1"/>
    </xf>
    <xf numFmtId="0" fontId="87" fillId="0" borderId="111" xfId="0" applyFont="1" applyFill="1" applyBorder="1" applyAlignment="1">
      <alignment vertical="center" wrapText="1"/>
    </xf>
    <xf numFmtId="0" fontId="87" fillId="0" borderId="112" xfId="0" applyFont="1" applyFill="1" applyBorder="1" applyAlignment="1">
      <alignment vertical="center" wrapText="1"/>
    </xf>
    <xf numFmtId="0" fontId="86" fillId="0" borderId="113" xfId="0" applyFont="1" applyFill="1" applyBorder="1" applyAlignment="1">
      <alignment wrapText="1"/>
    </xf>
    <xf numFmtId="0" fontId="86" fillId="0" borderId="114" xfId="0" applyFont="1" applyFill="1" applyBorder="1" applyAlignment="1">
      <alignment wrapText="1"/>
    </xf>
    <xf numFmtId="0" fontId="86" fillId="0" borderId="115" xfId="0" applyFont="1" applyFill="1" applyBorder="1" applyAlignment="1">
      <alignment wrapText="1"/>
    </xf>
    <xf numFmtId="0" fontId="86" fillId="0" borderId="116" xfId="0" applyFont="1" applyFill="1" applyBorder="1" applyAlignment="1">
      <alignment wrapText="1"/>
    </xf>
    <xf numFmtId="0" fontId="86" fillId="0" borderId="117" xfId="0" applyFont="1" applyFill="1" applyBorder="1" applyAlignment="1">
      <alignment wrapText="1"/>
    </xf>
    <xf numFmtId="0" fontId="86" fillId="0" borderId="118" xfId="0" applyFont="1" applyFill="1" applyBorder="1" applyAlignment="1">
      <alignment wrapText="1"/>
    </xf>
    <xf numFmtId="0" fontId="86" fillId="0" borderId="116" xfId="0" applyFont="1" applyFill="1" applyBorder="1" applyAlignment="1">
      <alignment horizontal="left" wrapText="1"/>
    </xf>
    <xf numFmtId="0" fontId="88" fillId="0" borderId="116" xfId="0" applyFont="1" applyFill="1" applyBorder="1" applyAlignment="1">
      <alignment wrapText="1"/>
    </xf>
    <xf numFmtId="0" fontId="88" fillId="0" borderId="116" xfId="0" applyFont="1" applyFill="1" applyBorder="1" applyAlignment="1">
      <alignment horizontal="left" wrapText="1"/>
    </xf>
    <xf numFmtId="0" fontId="89" fillId="0" borderId="117" xfId="0" applyFont="1" applyFill="1" applyBorder="1" applyAlignment="1">
      <alignment wrapText="1"/>
    </xf>
    <xf numFmtId="0" fontId="89" fillId="0" borderId="118" xfId="0" applyFont="1" applyFill="1" applyBorder="1" applyAlignment="1">
      <alignment wrapText="1"/>
    </xf>
    <xf numFmtId="0" fontId="95" fillId="3" borderId="116" xfId="0" applyFont="1" applyFill="1" applyBorder="1" applyAlignment="1">
      <alignment horizontal="left" wrapText="1"/>
    </xf>
    <xf numFmtId="0" fontId="95" fillId="3" borderId="117" xfId="0" applyFont="1" applyFill="1" applyBorder="1" applyAlignment="1">
      <alignment wrapText="1"/>
    </xf>
    <xf numFmtId="0" fontId="88" fillId="0" borderId="119" xfId="0" applyFont="1" applyFill="1" applyBorder="1" applyAlignment="1">
      <alignment horizontal="left" wrapText="1"/>
    </xf>
    <xf numFmtId="0" fontId="43" fillId="0" borderId="0" xfId="0" applyFont="1" applyFill="1" applyAlignment="1">
      <alignment horizontal="left"/>
    </xf>
    <xf numFmtId="0" fontId="88" fillId="0" borderId="119" xfId="0" applyFont="1" applyFill="1" applyBorder="1" applyAlignment="1">
      <alignment wrapText="1"/>
    </xf>
    <xf numFmtId="0" fontId="86" fillId="0" borderId="120" xfId="0" applyFont="1" applyFill="1" applyBorder="1" applyAlignment="1">
      <alignment wrapText="1"/>
    </xf>
    <xf numFmtId="0" fontId="86" fillId="0" borderId="121" xfId="0" applyFont="1" applyFill="1" applyBorder="1" applyAlignment="1">
      <alignment wrapText="1"/>
    </xf>
    <xf numFmtId="0" fontId="43" fillId="0" borderId="0" xfId="0" applyFont="1" applyFill="1" applyAlignment="1">
      <alignment/>
    </xf>
    <xf numFmtId="0" fontId="57" fillId="0" borderId="0" xfId="0" applyFont="1" applyFill="1" applyAlignment="1">
      <alignment horizontal="center" vertical="center" wrapText="1"/>
    </xf>
    <xf numFmtId="0" fontId="90" fillId="0" borderId="0" xfId="0" applyFont="1" applyFill="1" applyAlignment="1">
      <alignment horizontal="center" vertical="center" wrapText="1"/>
    </xf>
    <xf numFmtId="0" fontId="91" fillId="0" borderId="0" xfId="0" applyFont="1" applyFill="1" applyAlignment="1">
      <alignment horizontal="center" vertical="center" wrapText="1"/>
    </xf>
    <xf numFmtId="14" fontId="91" fillId="0" borderId="0" xfId="0" applyNumberFormat="1" applyFont="1" applyFill="1" applyAlignment="1">
      <alignment horizontal="center" vertical="center" wrapText="1"/>
    </xf>
    <xf numFmtId="0" fontId="90" fillId="0" borderId="0" xfId="0" applyFont="1" applyFill="1" applyAlignment="1">
      <alignment horizontal="left" vertical="center" wrapText="1"/>
    </xf>
    <xf numFmtId="14" fontId="0" fillId="0" borderId="0" xfId="0" applyNumberFormat="1" applyFill="1" applyAlignment="1">
      <alignment horizontal="left"/>
    </xf>
    <xf numFmtId="0" fontId="63" fillId="0" borderId="0" xfId="0" applyFont="1" applyFill="1" applyAlignment="1">
      <alignment horizontal="left" vertical="center"/>
    </xf>
    <xf numFmtId="0" fontId="4" fillId="0" borderId="85" xfId="0" applyFont="1" applyFill="1" applyBorder="1" applyAlignment="1">
      <alignment/>
    </xf>
    <xf numFmtId="0" fontId="4" fillId="0" borderId="57" xfId="0" applyFont="1" applyBorder="1" applyAlignment="1">
      <alignment/>
    </xf>
    <xf numFmtId="0" fontId="57" fillId="0" borderId="0" xfId="0" applyFont="1" applyFill="1" applyAlignment="1">
      <alignment horizontal="left" vertical="center"/>
    </xf>
    <xf numFmtId="0" fontId="27" fillId="0" borderId="16" xfId="0" applyFont="1" applyBorder="1" applyAlignment="1">
      <alignment horizontal="center" vertical="center" wrapText="1"/>
    </xf>
    <xf numFmtId="0" fontId="26" fillId="0" borderId="13" xfId="0" applyFont="1" applyBorder="1" applyAlignment="1">
      <alignment horizontal="center" vertical="center" wrapText="1"/>
    </xf>
    <xf numFmtId="0" fontId="4" fillId="0" borderId="93" xfId="0" applyFont="1" applyFill="1" applyBorder="1" applyAlignment="1">
      <alignment horizontal="center" vertical="top"/>
    </xf>
    <xf numFmtId="0" fontId="4" fillId="0" borderId="93" xfId="0" applyFont="1" applyFill="1" applyBorder="1" applyAlignment="1">
      <alignment horizontal="left" vertical="top"/>
    </xf>
    <xf numFmtId="0" fontId="4" fillId="0" borderId="94" xfId="0" applyFont="1" applyFill="1" applyBorder="1" applyAlignment="1">
      <alignment horizontal="center" vertical="top"/>
    </xf>
    <xf numFmtId="0" fontId="22" fillId="0" borderId="0" xfId="0" applyFont="1" applyFill="1" applyAlignment="1">
      <alignment/>
    </xf>
    <xf numFmtId="10" fontId="15" fillId="0" borderId="122" xfId="0" applyNumberFormat="1" applyFont="1" applyBorder="1" applyAlignment="1">
      <alignment horizontal="right"/>
    </xf>
    <xf numFmtId="10" fontId="15" fillId="0" borderId="123" xfId="0" applyNumberFormat="1" applyFont="1" applyBorder="1" applyAlignment="1">
      <alignment horizontal="right"/>
    </xf>
    <xf numFmtId="185" fontId="15" fillId="0" borderId="124" xfId="0" applyNumberFormat="1" applyFont="1" applyBorder="1" applyAlignment="1">
      <alignment horizontal="right"/>
    </xf>
    <xf numFmtId="0" fontId="32" fillId="0" borderId="4" xfId="0" applyFont="1" applyBorder="1" applyAlignment="1">
      <alignment horizontal="center" vertical="top" wrapText="1"/>
    </xf>
    <xf numFmtId="0" fontId="33" fillId="0" borderId="125" xfId="0" applyFont="1" applyBorder="1" applyAlignment="1">
      <alignment horizontal="center" vertical="top" wrapText="1"/>
    </xf>
    <xf numFmtId="0" fontId="32" fillId="0" borderId="7" xfId="0" applyFont="1" applyBorder="1" applyAlignment="1" quotePrefix="1">
      <alignment horizontal="center" vertical="center"/>
    </xf>
    <xf numFmtId="0" fontId="23" fillId="0" borderId="23" xfId="0" applyFont="1" applyBorder="1" applyAlignment="1" quotePrefix="1">
      <alignment horizontal="center" vertical="center" wrapText="1"/>
    </xf>
    <xf numFmtId="0" fontId="23" fillId="0" borderId="9" xfId="0" applyFont="1" applyBorder="1" applyAlignment="1" quotePrefix="1">
      <alignment horizontal="center" vertical="center" wrapText="1"/>
    </xf>
    <xf numFmtId="0" fontId="15" fillId="0" borderId="29" xfId="0" applyFont="1" applyBorder="1" applyAlignment="1" quotePrefix="1">
      <alignment horizontal="center" wrapText="1"/>
    </xf>
    <xf numFmtId="0" fontId="32" fillId="0" borderId="7" xfId="0" applyFont="1" applyBorder="1" applyAlignment="1" quotePrefix="1">
      <alignment horizontal="center" vertical="center" wrapText="1"/>
    </xf>
    <xf numFmtId="0" fontId="32" fillId="0" borderId="7" xfId="0" applyFont="1" applyBorder="1" applyAlignment="1">
      <alignment horizontal="center" vertical="top" wrapText="1"/>
    </xf>
    <xf numFmtId="0" fontId="32" fillId="0" borderId="28" xfId="0" applyFont="1" applyBorder="1" applyAlignment="1" quotePrefix="1">
      <alignment horizontal="center" vertical="center" wrapText="1"/>
    </xf>
    <xf numFmtId="0" fontId="33" fillId="0" borderId="5" xfId="0" applyFont="1" applyBorder="1" applyAlignment="1">
      <alignment horizontal="center" wrapText="1"/>
    </xf>
    <xf numFmtId="0" fontId="15" fillId="0" borderId="126" xfId="0" applyFont="1" applyBorder="1" applyAlignment="1">
      <alignment horizontal="right" wrapText="1"/>
    </xf>
    <xf numFmtId="0" fontId="15" fillId="0" borderId="21" xfId="0" applyFont="1" applyBorder="1" applyAlignment="1">
      <alignment horizontal="right" wrapText="1"/>
    </xf>
    <xf numFmtId="0" fontId="15" fillId="0" borderId="127" xfId="0" applyFont="1" applyBorder="1" applyAlignment="1">
      <alignment horizontal="right" wrapText="1"/>
    </xf>
    <xf numFmtId="0" fontId="9" fillId="0" borderId="13" xfId="0" applyFont="1" applyBorder="1" applyAlignment="1" quotePrefix="1">
      <alignment horizontal="center" vertical="top" wrapText="1"/>
    </xf>
    <xf numFmtId="0" fontId="24" fillId="0" borderId="125" xfId="0" applyFont="1" applyBorder="1" applyAlignment="1" quotePrefix="1">
      <alignment horizontal="center" vertical="top" wrapText="1"/>
    </xf>
    <xf numFmtId="0" fontId="33" fillId="0" borderId="25" xfId="0" applyFont="1" applyBorder="1" applyAlignment="1">
      <alignment horizontal="center" wrapText="1"/>
    </xf>
    <xf numFmtId="0" fontId="33" fillId="0" borderId="27" xfId="0" applyFont="1" applyBorder="1" applyAlignment="1">
      <alignment horizontal="center" wrapText="1"/>
    </xf>
    <xf numFmtId="0" fontId="28" fillId="0" borderId="66" xfId="0" applyFont="1" applyBorder="1" applyAlignment="1">
      <alignment horizontal="right"/>
    </xf>
    <xf numFmtId="0" fontId="28" fillId="0" borderId="86" xfId="0" applyFont="1" applyBorder="1" applyAlignment="1">
      <alignment horizontal="right"/>
    </xf>
    <xf numFmtId="0" fontId="28" fillId="0" borderId="87" xfId="0" applyFont="1" applyBorder="1" applyAlignment="1">
      <alignment horizontal="right"/>
    </xf>
    <xf numFmtId="0" fontId="23" fillId="0" borderId="15" xfId="0" applyFont="1" applyBorder="1" applyAlignment="1" quotePrefix="1">
      <alignment horizontal="center" vertical="top" wrapText="1"/>
    </xf>
    <xf numFmtId="0" fontId="32" fillId="0" borderId="65" xfId="0" applyFont="1" applyBorder="1" applyAlignment="1">
      <alignment horizontal="center" vertical="top"/>
    </xf>
    <xf numFmtId="0" fontId="33" fillId="0" borderId="47" xfId="0" applyFont="1" applyBorder="1" applyAlignment="1">
      <alignment horizontal="center" vertical="top"/>
    </xf>
    <xf numFmtId="0" fontId="32" fillId="0" borderId="70" xfId="0" applyFont="1" applyBorder="1" applyAlignment="1">
      <alignment horizontal="center" vertical="top"/>
    </xf>
    <xf numFmtId="0" fontId="28" fillId="0" borderId="128" xfId="0" applyFont="1" applyBorder="1" applyAlignment="1">
      <alignment horizontal="right"/>
    </xf>
    <xf numFmtId="0" fontId="28" fillId="0" borderId="129" xfId="0" applyFont="1" applyBorder="1" applyAlignment="1">
      <alignment horizontal="right"/>
    </xf>
    <xf numFmtId="0" fontId="28" fillId="0" borderId="130" xfId="0" applyFont="1" applyBorder="1" applyAlignment="1">
      <alignment horizontal="right"/>
    </xf>
    <xf numFmtId="0" fontId="33" fillId="0" borderId="5" xfId="0" applyFont="1" applyBorder="1" applyAlignment="1">
      <alignment horizontal="center" vertical="top"/>
    </xf>
    <xf numFmtId="0" fontId="33" fillId="0" borderId="6" xfId="0" applyFont="1" applyBorder="1" applyAlignment="1">
      <alignment horizontal="center" vertical="top"/>
    </xf>
    <xf numFmtId="0" fontId="32" fillId="0" borderId="61" xfId="0" applyFont="1" applyBorder="1" applyAlignment="1">
      <alignment horizontal="center" vertical="top"/>
    </xf>
    <xf numFmtId="0" fontId="15" fillId="0" borderId="5" xfId="0" applyFont="1" applyBorder="1" applyAlignment="1">
      <alignment horizontal="center"/>
    </xf>
    <xf numFmtId="176" fontId="15" fillId="0" borderId="131" xfId="0" applyNumberFormat="1" applyFont="1" applyBorder="1" applyAlignment="1">
      <alignment horizontal="right"/>
    </xf>
    <xf numFmtId="176" fontId="15" fillId="0" borderId="67" xfId="0" applyNumberFormat="1" applyFont="1" applyBorder="1" applyAlignment="1">
      <alignment horizontal="right"/>
    </xf>
    <xf numFmtId="176" fontId="15" fillId="0" borderId="132" xfId="0" applyNumberFormat="1" applyFont="1" applyBorder="1" applyAlignment="1">
      <alignment horizontal="right" vertical="top"/>
    </xf>
    <xf numFmtId="176" fontId="15" fillId="0" borderId="132" xfId="0" applyNumberFormat="1" applyFont="1" applyBorder="1" applyAlignment="1" quotePrefix="1">
      <alignment horizontal="right" vertical="top" wrapText="1"/>
    </xf>
    <xf numFmtId="0" fontId="0" fillId="0" borderId="46" xfId="0" applyBorder="1" applyAlignment="1">
      <alignment/>
    </xf>
    <xf numFmtId="0" fontId="4" fillId="0" borderId="45" xfId="0" applyFont="1" applyBorder="1" applyAlignment="1">
      <alignment/>
    </xf>
    <xf numFmtId="0" fontId="4" fillId="0" borderId="50" xfId="0" applyFont="1" applyBorder="1" applyAlignment="1">
      <alignment/>
    </xf>
    <xf numFmtId="0" fontId="4" fillId="0" borderId="75" xfId="0" applyFont="1" applyBorder="1" applyAlignment="1">
      <alignment/>
    </xf>
    <xf numFmtId="0" fontId="4" fillId="0" borderId="40" xfId="0" applyFont="1" applyBorder="1" applyAlignment="1">
      <alignment/>
    </xf>
    <xf numFmtId="0" fontId="0" fillId="0" borderId="36" xfId="0" applyBorder="1" applyAlignment="1">
      <alignment/>
    </xf>
    <xf numFmtId="0" fontId="0" fillId="0" borderId="85" xfId="0" applyBorder="1" applyAlignment="1">
      <alignment/>
    </xf>
    <xf numFmtId="0" fontId="0" fillId="0" borderId="57" xfId="0" applyBorder="1" applyAlignment="1">
      <alignment/>
    </xf>
    <xf numFmtId="0" fontId="0" fillId="0" borderId="56" xfId="0" applyBorder="1" applyAlignment="1">
      <alignment/>
    </xf>
    <xf numFmtId="0" fontId="70" fillId="5" borderId="133" xfId="0" applyFont="1" applyFill="1" applyBorder="1" applyAlignment="1">
      <alignment horizontal="center" wrapText="1"/>
    </xf>
    <xf numFmtId="0" fontId="26" fillId="0" borderId="55" xfId="0" applyFont="1" applyFill="1" applyBorder="1" applyAlignment="1">
      <alignment horizontal="center" vertical="center"/>
    </xf>
    <xf numFmtId="0" fontId="26" fillId="0" borderId="45" xfId="0" applyFont="1" applyFill="1" applyBorder="1" applyAlignment="1">
      <alignment horizontal="center" vertical="center"/>
    </xf>
    <xf numFmtId="0" fontId="4" fillId="0" borderId="50" xfId="0" applyFont="1" applyFill="1" applyBorder="1" applyAlignment="1">
      <alignment/>
    </xf>
    <xf numFmtId="0" fontId="25" fillId="0" borderId="85" xfId="0" applyFont="1" applyFill="1" applyBorder="1" applyAlignment="1">
      <alignment horizontal="center" vertical="center"/>
    </xf>
    <xf numFmtId="177" fontId="4" fillId="0" borderId="134" xfId="0" applyNumberFormat="1" applyFont="1" applyFill="1" applyBorder="1" applyAlignment="1">
      <alignment horizontal="center" vertical="center" wrapText="1"/>
    </xf>
    <xf numFmtId="177" fontId="4" fillId="0" borderId="88" xfId="0" applyNumberFormat="1" applyFont="1" applyFill="1" applyBorder="1" applyAlignment="1">
      <alignment horizontal="center" vertical="center" wrapText="1"/>
    </xf>
    <xf numFmtId="177" fontId="4" fillId="0" borderId="89" xfId="0" applyNumberFormat="1" applyFont="1" applyFill="1" applyBorder="1" applyAlignment="1">
      <alignment horizontal="center" vertical="center" wrapText="1"/>
    </xf>
    <xf numFmtId="0" fontId="22" fillId="0" borderId="135" xfId="0" applyFont="1" applyFill="1" applyBorder="1" applyAlignment="1">
      <alignment horizontal="left" vertical="center" wrapText="1"/>
    </xf>
    <xf numFmtId="0" fontId="22" fillId="0" borderId="90" xfId="0" applyFont="1" applyFill="1" applyBorder="1" applyAlignment="1">
      <alignment horizontal="left" vertical="center" wrapText="1"/>
    </xf>
    <xf numFmtId="0" fontId="22" fillId="0" borderId="91" xfId="0" applyFont="1" applyFill="1" applyBorder="1" applyAlignment="1">
      <alignment horizontal="left" vertical="center" wrapText="1"/>
    </xf>
    <xf numFmtId="0" fontId="86" fillId="0" borderId="136" xfId="0" applyFont="1" applyFill="1" applyBorder="1" applyAlignment="1">
      <alignment horizontal="left" wrapText="1"/>
    </xf>
    <xf numFmtId="0" fontId="86" fillId="0" borderId="137" xfId="0" applyFont="1" applyFill="1" applyBorder="1" applyAlignment="1">
      <alignment wrapText="1"/>
    </xf>
    <xf numFmtId="0" fontId="86" fillId="0" borderId="138" xfId="0" applyFont="1" applyFill="1" applyBorder="1" applyAlignment="1">
      <alignment wrapText="1"/>
    </xf>
    <xf numFmtId="0" fontId="88" fillId="0" borderId="139" xfId="0" applyFont="1" applyFill="1" applyBorder="1" applyAlignment="1">
      <alignment wrapText="1"/>
    </xf>
    <xf numFmtId="4" fontId="88" fillId="3" borderId="0" xfId="0" applyNumberFormat="1" applyFont="1" applyFill="1" applyAlignment="1">
      <alignment/>
    </xf>
    <xf numFmtId="0" fontId="86" fillId="0" borderId="140" xfId="0" applyFont="1" applyFill="1" applyBorder="1" applyAlignment="1">
      <alignment wrapText="1"/>
    </xf>
    <xf numFmtId="0" fontId="86" fillId="0" borderId="141" xfId="0" applyFont="1" applyFill="1" applyBorder="1" applyAlignment="1">
      <alignment wrapText="1"/>
    </xf>
    <xf numFmtId="0" fontId="86" fillId="0" borderId="136" xfId="0" applyFont="1" applyFill="1" applyBorder="1" applyAlignment="1">
      <alignment wrapText="1"/>
    </xf>
    <xf numFmtId="4" fontId="88" fillId="3" borderId="142" xfId="0" applyNumberFormat="1" applyFont="1" applyFill="1" applyBorder="1" applyAlignment="1">
      <alignment/>
    </xf>
    <xf numFmtId="0" fontId="96" fillId="3" borderId="136" xfId="0" applyFont="1" applyFill="1" applyBorder="1" applyAlignment="1">
      <alignment horizontal="left" wrapText="1"/>
    </xf>
    <xf numFmtId="0" fontId="86" fillId="3" borderId="137" xfId="0" applyFont="1" applyFill="1" applyBorder="1" applyAlignment="1">
      <alignment wrapText="1"/>
    </xf>
    <xf numFmtId="0" fontId="86" fillId="10" borderId="116" xfId="0" applyFont="1" applyFill="1" applyBorder="1" applyAlignment="1">
      <alignment horizontal="left" wrapText="1"/>
    </xf>
    <xf numFmtId="0" fontId="88" fillId="3" borderId="119" xfId="0" applyFont="1" applyFill="1" applyBorder="1" applyAlignment="1">
      <alignment horizontal="right" wrapText="1"/>
    </xf>
    <xf numFmtId="0" fontId="86" fillId="10" borderId="120" xfId="0" applyFont="1" applyFill="1" applyBorder="1" applyAlignment="1">
      <alignment horizontal="right" wrapText="1"/>
    </xf>
    <xf numFmtId="0" fontId="86" fillId="10" borderId="136" xfId="0" applyFont="1" applyFill="1" applyBorder="1" applyAlignment="1">
      <alignment horizontal="left" wrapText="1"/>
    </xf>
    <xf numFmtId="187" fontId="15" fillId="3" borderId="99" xfId="0" applyNumberFormat="1" applyFont="1" applyFill="1" applyBorder="1" applyAlignment="1">
      <alignment vertical="center"/>
    </xf>
    <xf numFmtId="180" fontId="15" fillId="3" borderId="97" xfId="0" applyNumberFormat="1" applyFont="1" applyFill="1" applyBorder="1" applyAlignment="1">
      <alignment horizontal="center" vertical="center"/>
    </xf>
    <xf numFmtId="0" fontId="103" fillId="0" borderId="0" xfId="0" applyFont="1" applyAlignment="1">
      <alignment/>
    </xf>
    <xf numFmtId="216" fontId="15" fillId="0" borderId="46" xfId="0" applyNumberFormat="1" applyFont="1" applyBorder="1" applyAlignment="1" applyProtection="1">
      <alignment horizontal="center" wrapText="1"/>
      <protection locked="0"/>
    </xf>
    <xf numFmtId="216" fontId="15" fillId="0" borderId="45" xfId="0" applyNumberFormat="1" applyFont="1" applyBorder="1" applyAlignment="1" applyProtection="1">
      <alignment horizontal="center" wrapText="1"/>
      <protection locked="0"/>
    </xf>
    <xf numFmtId="182" fontId="0" fillId="0" borderId="0" xfId="0" applyNumberFormat="1" applyBorder="1" applyAlignment="1" applyProtection="1">
      <alignment/>
      <protection locked="0"/>
    </xf>
    <xf numFmtId="182" fontId="0" fillId="0" borderId="47" xfId="0" applyNumberFormat="1" applyBorder="1" applyAlignment="1" applyProtection="1">
      <alignment horizontal="right" vertical="center"/>
      <protection locked="0"/>
    </xf>
    <xf numFmtId="182" fontId="34" fillId="0" borderId="48" xfId="0" applyNumberFormat="1" applyFont="1" applyBorder="1" applyAlignment="1" applyProtection="1">
      <alignment horizontal="left" vertical="center"/>
      <protection locked="0"/>
    </xf>
    <xf numFmtId="182" fontId="15" fillId="0" borderId="48" xfId="0" applyNumberFormat="1" applyFont="1" applyBorder="1" applyAlignment="1" applyProtection="1">
      <alignment horizontal="left" vertical="center"/>
      <protection locked="0"/>
    </xf>
    <xf numFmtId="182" fontId="14" fillId="0" borderId="45" xfId="0" applyNumberFormat="1" applyFont="1" applyBorder="1" applyAlignment="1" applyProtection="1">
      <alignment horizontal="center" wrapText="1"/>
      <protection locked="0"/>
    </xf>
    <xf numFmtId="182" fontId="14" fillId="0" borderId="46" xfId="0" applyNumberFormat="1" applyFont="1" applyBorder="1" applyAlignment="1" applyProtection="1">
      <alignment horizontal="center" wrapText="1"/>
      <protection locked="0"/>
    </xf>
    <xf numFmtId="182" fontId="53" fillId="0" borderId="45" xfId="0" applyNumberFormat="1" applyFont="1" applyBorder="1" applyAlignment="1" applyProtection="1">
      <alignment horizontal="center" wrapText="1"/>
      <protection locked="0"/>
    </xf>
    <xf numFmtId="182" fontId="48" fillId="3" borderId="46" xfId="0" applyNumberFormat="1" applyFont="1" applyFill="1" applyBorder="1" applyAlignment="1" applyProtection="1">
      <alignment horizontal="center" wrapText="1"/>
      <protection locked="0"/>
    </xf>
    <xf numFmtId="182" fontId="18" fillId="0" borderId="45" xfId="0" applyNumberFormat="1" applyFont="1" applyBorder="1" applyAlignment="1" applyProtection="1">
      <alignment horizontal="center" wrapText="1"/>
      <protection locked="0"/>
    </xf>
    <xf numFmtId="182" fontId="15" fillId="0" borderId="45" xfId="0" applyNumberFormat="1" applyFont="1" applyBorder="1" applyAlignment="1" applyProtection="1">
      <alignment horizontal="centerContinuous"/>
      <protection locked="0"/>
    </xf>
    <xf numFmtId="182" fontId="15" fillId="0" borderId="46" xfId="0" applyNumberFormat="1" applyFont="1" applyBorder="1" applyAlignment="1" applyProtection="1">
      <alignment horizontal="centerContinuous"/>
      <protection locked="0"/>
    </xf>
    <xf numFmtId="182" fontId="0" fillId="0" borderId="0" xfId="0" applyNumberFormat="1" applyAlignment="1" applyProtection="1">
      <alignment/>
      <protection locked="0"/>
    </xf>
    <xf numFmtId="10" fontId="25" fillId="11" borderId="46" xfId="0" applyNumberFormat="1" applyFont="1" applyFill="1" applyBorder="1" applyAlignment="1" applyProtection="1">
      <alignment horizontal="center" wrapText="1"/>
      <protection locked="0"/>
    </xf>
    <xf numFmtId="10" fontId="25" fillId="11" borderId="56" xfId="0" applyNumberFormat="1" applyFont="1" applyFill="1" applyBorder="1" applyAlignment="1" applyProtection="1">
      <alignment horizontal="center" wrapText="1"/>
      <protection locked="0"/>
    </xf>
    <xf numFmtId="179" fontId="25" fillId="11" borderId="73" xfId="0" applyNumberFormat="1" applyFont="1" applyFill="1" applyBorder="1" applyAlignment="1" applyProtection="1">
      <alignment horizontal="center" wrapText="1"/>
      <protection locked="0"/>
    </xf>
    <xf numFmtId="0" fontId="43" fillId="0" borderId="45" xfId="0" applyFont="1" applyBorder="1" applyAlignment="1" applyProtection="1" quotePrefix="1">
      <alignment horizontal="center" wrapText="1"/>
      <protection locked="0"/>
    </xf>
    <xf numFmtId="179" fontId="15" fillId="11" borderId="73" xfId="0" applyNumberFormat="1" applyFont="1" applyFill="1" applyBorder="1" applyAlignment="1" applyProtection="1">
      <alignment horizontal="center" wrapText="1"/>
      <protection locked="0"/>
    </xf>
    <xf numFmtId="0" fontId="43" fillId="0" borderId="143" xfId="0" applyFont="1" applyBorder="1" applyAlignment="1" applyProtection="1">
      <alignment horizontal="center"/>
      <protection locked="0"/>
    </xf>
    <xf numFmtId="0" fontId="43" fillId="0" borderId="144" xfId="0" applyFont="1" applyBorder="1" applyAlignment="1" applyProtection="1">
      <alignment horizontal="center"/>
      <protection locked="0"/>
    </xf>
    <xf numFmtId="0" fontId="43" fillId="0" borderId="145" xfId="0" applyFont="1" applyBorder="1" applyAlignment="1" applyProtection="1">
      <alignment horizontal="center"/>
      <protection locked="0"/>
    </xf>
    <xf numFmtId="0" fontId="43" fillId="0" borderId="146" xfId="0" applyFont="1" applyBorder="1" applyAlignment="1" applyProtection="1">
      <alignment horizontal="center"/>
      <protection locked="0"/>
    </xf>
    <xf numFmtId="0" fontId="43" fillId="0" borderId="143" xfId="0" applyFont="1" applyBorder="1" applyAlignment="1" applyProtection="1">
      <alignment horizontal="centerContinuous"/>
      <protection locked="0"/>
    </xf>
    <xf numFmtId="0" fontId="43" fillId="0" borderId="144" xfId="0" applyFont="1" applyBorder="1" applyAlignment="1" applyProtection="1">
      <alignment horizontal="centerContinuous"/>
      <protection locked="0"/>
    </xf>
    <xf numFmtId="0" fontId="0" fillId="0" borderId="14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43" fillId="0" borderId="37" xfId="0" applyFont="1" applyBorder="1" applyAlignment="1" applyProtection="1">
      <alignment horizontal="left" vertical="center"/>
      <protection locked="0"/>
    </xf>
    <xf numFmtId="0" fontId="0" fillId="3" borderId="0" xfId="0" applyFill="1" applyAlignment="1" applyProtection="1">
      <alignment/>
      <protection locked="0"/>
    </xf>
    <xf numFmtId="0" fontId="0" fillId="3" borderId="0" xfId="0" applyFill="1" applyAlignment="1" applyProtection="1">
      <alignment horizontal="left" vertical="center"/>
      <protection locked="0"/>
    </xf>
    <xf numFmtId="0" fontId="0" fillId="3" borderId="0" xfId="0" applyFill="1" applyAlignment="1" applyProtection="1">
      <alignment horizontal="center"/>
      <protection locked="0"/>
    </xf>
    <xf numFmtId="180" fontId="0" fillId="0" borderId="0" xfId="0" applyNumberFormat="1" applyBorder="1" applyAlignment="1" applyProtection="1" quotePrefix="1">
      <alignment horizontal="right" vertical="center"/>
      <protection locked="0"/>
    </xf>
    <xf numFmtId="180" fontId="10" fillId="0" borderId="0" xfId="0" applyNumberFormat="1" applyFont="1" applyBorder="1" applyAlignment="1" applyProtection="1">
      <alignment horizontal="left" vertical="center"/>
      <protection locked="0"/>
    </xf>
    <xf numFmtId="180" fontId="26" fillId="2" borderId="0" xfId="0" applyNumberFormat="1" applyFont="1" applyFill="1" applyBorder="1" applyAlignment="1" applyProtection="1">
      <alignment horizontal="center" wrapText="1"/>
      <protection locked="0"/>
    </xf>
    <xf numFmtId="10" fontId="24" fillId="0" borderId="0" xfId="0" applyNumberFormat="1" applyFont="1" applyBorder="1" applyAlignment="1" applyProtection="1">
      <alignment horizontal="center" wrapText="1"/>
      <protection locked="0"/>
    </xf>
    <xf numFmtId="180" fontId="15" fillId="0" borderId="0" xfId="0" applyNumberFormat="1" applyFont="1" applyBorder="1" applyAlignment="1" applyProtection="1">
      <alignment/>
      <protection locked="0"/>
    </xf>
    <xf numFmtId="180" fontId="34" fillId="2" borderId="0" xfId="0" applyNumberFormat="1" applyFont="1" applyFill="1" applyBorder="1" applyAlignment="1" applyProtection="1">
      <alignment horizontal="center" wrapText="1"/>
      <protection locked="0"/>
    </xf>
    <xf numFmtId="179" fontId="24" fillId="0" borderId="0" xfId="0" applyNumberFormat="1" applyFont="1" applyBorder="1" applyAlignment="1" applyProtection="1">
      <alignment horizontal="center" wrapText="1"/>
      <protection locked="0"/>
    </xf>
    <xf numFmtId="0" fontId="105" fillId="3" borderId="0" xfId="0" applyFont="1" applyFill="1" applyAlignment="1" applyProtection="1">
      <alignment horizontal="left" vertical="center"/>
      <protection locked="0"/>
    </xf>
    <xf numFmtId="0" fontId="0" fillId="3" borderId="0" xfId="0" applyFill="1" applyAlignment="1" applyProtection="1">
      <alignment horizontal="centerContinuous"/>
      <protection locked="0"/>
    </xf>
    <xf numFmtId="0" fontId="71" fillId="0" borderId="0" xfId="0" applyFont="1" applyAlignment="1">
      <alignment/>
    </xf>
    <xf numFmtId="0" fontId="22" fillId="0" borderId="134" xfId="0" applyFont="1" applyFill="1" applyBorder="1" applyAlignment="1">
      <alignment horizontal="left" vertical="center"/>
    </xf>
    <xf numFmtId="0" fontId="4" fillId="0" borderId="45" xfId="0" applyFont="1" applyBorder="1" applyAlignment="1">
      <alignment horizontal="center"/>
    </xf>
    <xf numFmtId="0" fontId="37" fillId="0" borderId="148" xfId="0" applyFont="1" applyFill="1" applyBorder="1" applyAlignment="1">
      <alignment horizontal="left" vertical="center"/>
    </xf>
    <xf numFmtId="0" fontId="22" fillId="0" borderId="149" xfId="0" applyFont="1" applyFill="1" applyBorder="1" applyAlignment="1">
      <alignment horizontal="left" vertical="center"/>
    </xf>
    <xf numFmtId="0" fontId="22" fillId="0" borderId="150" xfId="0" applyFont="1" applyFill="1" applyBorder="1" applyAlignment="1">
      <alignment horizontal="left" vertical="center"/>
    </xf>
    <xf numFmtId="0" fontId="22" fillId="0" borderId="151" xfId="0" applyFont="1" applyFill="1" applyBorder="1" applyAlignment="1">
      <alignment horizontal="left" vertical="center"/>
    </xf>
    <xf numFmtId="0" fontId="6" fillId="0" borderId="152" xfId="0" applyFont="1" applyFill="1" applyBorder="1" applyAlignment="1">
      <alignment horizontal="left" vertical="center"/>
    </xf>
    <xf numFmtId="0" fontId="22" fillId="0" borderId="153" xfId="0" applyFont="1" applyFill="1" applyBorder="1" applyAlignment="1">
      <alignment horizontal="left" vertical="center"/>
    </xf>
    <xf numFmtId="0" fontId="22" fillId="0" borderId="154" xfId="0" applyFont="1" applyFill="1" applyBorder="1" applyAlignment="1">
      <alignment horizontal="left" vertical="center"/>
    </xf>
    <xf numFmtId="0" fontId="22" fillId="0" borderId="152" xfId="0" applyFont="1" applyFill="1" applyBorder="1" applyAlignment="1">
      <alignment horizontal="left" vertical="center" wrapText="1"/>
    </xf>
    <xf numFmtId="0" fontId="108" fillId="0" borderId="0" xfId="0" applyFont="1" applyFill="1" applyAlignment="1">
      <alignment/>
    </xf>
    <xf numFmtId="0" fontId="108" fillId="0" borderId="0" xfId="0" applyFont="1" applyFill="1" applyAlignment="1">
      <alignment horizontal="left"/>
    </xf>
    <xf numFmtId="0" fontId="109" fillId="0" borderId="0" xfId="0" applyFont="1" applyFill="1" applyAlignment="1">
      <alignment horizontal="left"/>
    </xf>
    <xf numFmtId="0" fontId="109" fillId="0" borderId="0" xfId="0" applyFont="1" applyFill="1" applyAlignment="1">
      <alignment/>
    </xf>
    <xf numFmtId="0" fontId="112" fillId="3" borderId="0" xfId="0" applyFont="1" applyFill="1" applyAlignment="1">
      <alignment horizontal="left"/>
    </xf>
    <xf numFmtId="0" fontId="108" fillId="3" borderId="0" xfId="0" applyFont="1" applyFill="1" applyAlignment="1">
      <alignment/>
    </xf>
    <xf numFmtId="0" fontId="112" fillId="0" borderId="0" xfId="0" applyFont="1" applyFill="1" applyAlignment="1">
      <alignment horizontal="left"/>
    </xf>
    <xf numFmtId="0" fontId="22" fillId="0" borderId="0" xfId="0" applyFont="1" applyAlignment="1">
      <alignment horizontal="left"/>
    </xf>
    <xf numFmtId="0" fontId="71" fillId="0" borderId="0" xfId="0" applyFont="1" applyAlignment="1">
      <alignment horizontal="left"/>
    </xf>
    <xf numFmtId="0" fontId="42" fillId="0" borderId="0" xfId="0" applyFont="1" applyAlignment="1">
      <alignment horizontal="left"/>
    </xf>
    <xf numFmtId="0" fontId="115" fillId="0" borderId="0" xfId="0" applyFont="1" applyAlignment="1">
      <alignment horizontal="right"/>
    </xf>
    <xf numFmtId="0" fontId="71" fillId="0" borderId="0" xfId="0" applyFont="1" applyAlignment="1">
      <alignment horizontal="right"/>
    </xf>
    <xf numFmtId="0" fontId="108" fillId="0" borderId="0" xfId="0" applyFont="1" applyAlignment="1">
      <alignment/>
    </xf>
    <xf numFmtId="0" fontId="63" fillId="0" borderId="0" xfId="0" applyFont="1" applyAlignment="1">
      <alignment horizontal="left"/>
    </xf>
    <xf numFmtId="0" fontId="117" fillId="0" borderId="0" xfId="0" applyFont="1" applyFill="1" applyAlignment="1">
      <alignment/>
    </xf>
    <xf numFmtId="0" fontId="118" fillId="7" borderId="0" xfId="0" applyFont="1" applyFill="1" applyAlignment="1">
      <alignment horizontal="left" indent="1"/>
    </xf>
    <xf numFmtId="0" fontId="119" fillId="7" borderId="0" xfId="0" applyFont="1" applyFill="1" applyAlignment="1">
      <alignment/>
    </xf>
    <xf numFmtId="0" fontId="68" fillId="0" borderId="0" xfId="0" applyFont="1" applyAlignment="1">
      <alignment horizontal="left" indent="1"/>
    </xf>
    <xf numFmtId="0" fontId="68" fillId="3" borderId="0" xfId="0" applyFont="1" applyFill="1" applyAlignment="1">
      <alignment horizontal="left" indent="1"/>
    </xf>
    <xf numFmtId="0" fontId="71" fillId="3" borderId="0" xfId="0" applyFont="1" applyFill="1" applyAlignment="1">
      <alignment/>
    </xf>
    <xf numFmtId="0" fontId="22" fillId="0" borderId="0" xfId="0" applyFont="1" applyAlignment="1">
      <alignment horizontal="left" indent="1"/>
    </xf>
    <xf numFmtId="0" fontId="108" fillId="0" borderId="0" xfId="0" applyFont="1" applyAlignment="1">
      <alignment horizontal="right"/>
    </xf>
    <xf numFmtId="0" fontId="63" fillId="0" borderId="0" xfId="0" applyFont="1" applyAlignment="1">
      <alignment horizontal="left" indent="1"/>
    </xf>
    <xf numFmtId="0" fontId="109" fillId="0" borderId="0" xfId="0" applyFont="1" applyAlignment="1">
      <alignment horizontal="right"/>
    </xf>
    <xf numFmtId="0" fontId="42" fillId="3" borderId="0" xfId="0" applyFont="1" applyFill="1" applyAlignment="1">
      <alignment horizontal="left"/>
    </xf>
    <xf numFmtId="0" fontId="68" fillId="0" borderId="0" xfId="0" applyFont="1" applyAlignment="1">
      <alignment horizontal="left"/>
    </xf>
    <xf numFmtId="0" fontId="71" fillId="0" borderId="0" xfId="0" applyFont="1" applyAlignment="1">
      <alignment/>
    </xf>
    <xf numFmtId="0" fontId="114" fillId="0" borderId="0" xfId="0" applyFont="1" applyFill="1" applyAlignment="1">
      <alignment horizontal="right"/>
    </xf>
    <xf numFmtId="0" fontId="113" fillId="0" borderId="0" xfId="0" applyFont="1" applyFill="1" applyAlignment="1">
      <alignment/>
    </xf>
    <xf numFmtId="0" fontId="113" fillId="0" borderId="0" xfId="0" applyFont="1" applyFill="1" applyAlignment="1">
      <alignment/>
    </xf>
    <xf numFmtId="0" fontId="71" fillId="0" borderId="0" xfId="0" applyFont="1" applyFill="1" applyAlignment="1">
      <alignment/>
    </xf>
    <xf numFmtId="0" fontId="113" fillId="0" borderId="0" xfId="0" applyFont="1" applyAlignment="1">
      <alignment horizontal="right"/>
    </xf>
    <xf numFmtId="0" fontId="68" fillId="0" borderId="0" xfId="0" applyFont="1" applyAlignment="1">
      <alignment/>
    </xf>
    <xf numFmtId="0" fontId="42" fillId="3" borderId="0" xfId="0" applyFont="1" applyFill="1" applyAlignment="1">
      <alignment/>
    </xf>
    <xf numFmtId="0" fontId="113" fillId="3" borderId="0" xfId="0" applyFont="1" applyFill="1" applyAlignment="1">
      <alignment/>
    </xf>
    <xf numFmtId="0" fontId="22" fillId="0" borderId="0" xfId="0" applyFont="1" applyAlignment="1">
      <alignment/>
    </xf>
    <xf numFmtId="0" fontId="22" fillId="0" borderId="0" xfId="0" applyFont="1" applyAlignment="1">
      <alignment horizontal="right"/>
    </xf>
    <xf numFmtId="0" fontId="68" fillId="3" borderId="0" xfId="0" applyFont="1" applyFill="1" applyAlignment="1">
      <alignment/>
    </xf>
    <xf numFmtId="0" fontId="22" fillId="0" borderId="0" xfId="0" applyFont="1" applyFill="1" applyAlignment="1">
      <alignment horizontal="left"/>
    </xf>
    <xf numFmtId="0" fontId="71" fillId="0" borderId="0" xfId="0" applyFont="1" applyFill="1" applyAlignment="1">
      <alignment horizontal="right"/>
    </xf>
    <xf numFmtId="0" fontId="22" fillId="0" borderId="0" xfId="0" applyFont="1" applyFill="1" applyAlignment="1">
      <alignment horizontal="right"/>
    </xf>
    <xf numFmtId="0" fontId="118" fillId="7" borderId="0" xfId="0" applyFont="1" applyFill="1" applyAlignment="1">
      <alignment/>
    </xf>
    <xf numFmtId="0" fontId="22" fillId="7" borderId="0" xfId="0" applyFont="1" applyFill="1" applyAlignment="1">
      <alignment horizontal="left"/>
    </xf>
    <xf numFmtId="0" fontId="71" fillId="7" borderId="0" xfId="0" applyFont="1" applyFill="1" applyAlignment="1">
      <alignment/>
    </xf>
    <xf numFmtId="0" fontId="68" fillId="0" borderId="0" xfId="0" applyFont="1" applyFill="1" applyAlignment="1">
      <alignment/>
    </xf>
    <xf numFmtId="0" fontId="68" fillId="0" borderId="0" xfId="0" applyFont="1" applyFill="1" applyAlignment="1">
      <alignment/>
    </xf>
    <xf numFmtId="0" fontId="68" fillId="3" borderId="0" xfId="0" applyFont="1" applyFill="1" applyAlignment="1">
      <alignment horizontal="left"/>
    </xf>
    <xf numFmtId="0" fontId="68" fillId="7" borderId="0" xfId="0" applyFont="1" applyFill="1" applyAlignment="1">
      <alignment/>
    </xf>
    <xf numFmtId="0" fontId="25" fillId="0" borderId="0" xfId="0" applyFont="1" applyAlignment="1">
      <alignment horizontal="left"/>
    </xf>
    <xf numFmtId="0" fontId="115" fillId="0" borderId="0" xfId="0" applyFont="1" applyFill="1" applyAlignment="1">
      <alignment horizontal="right"/>
    </xf>
    <xf numFmtId="0" fontId="68" fillId="0" borderId="0" xfId="0" applyFont="1" applyFill="1" applyAlignment="1">
      <alignment horizontal="left"/>
    </xf>
    <xf numFmtId="0" fontId="42" fillId="3" borderId="0" xfId="0" applyFont="1" applyFill="1" applyAlignment="1">
      <alignment horizontal="left" indent="1"/>
    </xf>
    <xf numFmtId="0" fontId="113" fillId="0" borderId="0" xfId="0" applyFont="1" applyAlignment="1">
      <alignment/>
    </xf>
    <xf numFmtId="0" fontId="112" fillId="0" borderId="0" xfId="0" applyFont="1" applyAlignment="1">
      <alignment horizontal="right"/>
    </xf>
    <xf numFmtId="0" fontId="113" fillId="3" borderId="0" xfId="0" applyFont="1" applyFill="1" applyAlignment="1">
      <alignment/>
    </xf>
    <xf numFmtId="0" fontId="68" fillId="0" borderId="0" xfId="0" applyFont="1" applyAlignment="1">
      <alignment horizontal="left" indent="2"/>
    </xf>
    <xf numFmtId="0" fontId="22" fillId="7" borderId="0" xfId="0" applyFont="1" applyFill="1" applyAlignment="1">
      <alignment/>
    </xf>
    <xf numFmtId="0" fontId="22" fillId="3" borderId="0" xfId="0" applyFont="1" applyFill="1" applyAlignment="1">
      <alignment horizontal="left"/>
    </xf>
    <xf numFmtId="0" fontId="22" fillId="3" borderId="0" xfId="0" applyFont="1" applyFill="1" applyAlignment="1">
      <alignment horizontal="justify"/>
    </xf>
    <xf numFmtId="0" fontId="22" fillId="0" borderId="0" xfId="0" applyFont="1" applyAlignment="1">
      <alignment horizontal="justify"/>
    </xf>
    <xf numFmtId="0" fontId="117" fillId="0" borderId="0" xfId="0" applyFont="1" applyAlignment="1">
      <alignment/>
    </xf>
    <xf numFmtId="0" fontId="120" fillId="3" borderId="0" xfId="0" applyFont="1" applyFill="1" applyAlignment="1">
      <alignment horizontal="left"/>
    </xf>
    <xf numFmtId="0" fontId="117" fillId="3" borderId="0" xfId="0" applyFont="1" applyFill="1" applyAlignment="1">
      <alignment/>
    </xf>
    <xf numFmtId="0" fontId="71" fillId="3" borderId="0" xfId="0" applyFont="1" applyFill="1" applyAlignment="1">
      <alignment/>
    </xf>
    <xf numFmtId="0" fontId="42" fillId="0" borderId="0" xfId="0" applyFont="1" applyAlignment="1">
      <alignment/>
    </xf>
    <xf numFmtId="0" fontId="39" fillId="0" borderId="0" xfId="0" applyFont="1" applyAlignment="1">
      <alignment horizontal="left"/>
    </xf>
    <xf numFmtId="0" fontId="63" fillId="3" borderId="0" xfId="0" applyFont="1" applyFill="1" applyAlignment="1">
      <alignment horizontal="left"/>
    </xf>
    <xf numFmtId="0" fontId="108" fillId="3" borderId="0" xfId="0" applyFont="1" applyFill="1" applyAlignment="1">
      <alignment/>
    </xf>
    <xf numFmtId="0" fontId="121" fillId="0" borderId="0" xfId="0" applyFont="1" applyAlignment="1">
      <alignment horizontal="left"/>
    </xf>
    <xf numFmtId="0" fontId="71" fillId="0" borderId="0" xfId="0" applyFont="1" applyFill="1" applyAlignment="1">
      <alignment/>
    </xf>
    <xf numFmtId="0" fontId="45" fillId="3" borderId="0" xfId="0" applyFont="1" applyFill="1" applyAlignment="1">
      <alignment horizontal="left"/>
    </xf>
    <xf numFmtId="0" fontId="118" fillId="7" borderId="0" xfId="0" applyFont="1" applyFill="1" applyAlignment="1">
      <alignment horizontal="left"/>
    </xf>
    <xf numFmtId="0" fontId="68" fillId="7" borderId="0" xfId="0" applyFont="1" applyFill="1" applyAlignment="1">
      <alignment horizontal="left"/>
    </xf>
    <xf numFmtId="0" fontId="63" fillId="0" borderId="0" xfId="0" applyFont="1" applyFill="1" applyAlignment="1">
      <alignment horizontal="left"/>
    </xf>
    <xf numFmtId="0" fontId="108" fillId="0" borderId="0" xfId="0" applyFont="1" applyFill="1" applyAlignment="1">
      <alignment/>
    </xf>
    <xf numFmtId="0" fontId="118" fillId="0" borderId="0" xfId="0" applyFont="1" applyAlignment="1">
      <alignment horizontal="left"/>
    </xf>
    <xf numFmtId="0" fontId="118" fillId="0" borderId="0" xfId="0" applyFont="1" applyAlignment="1">
      <alignment/>
    </xf>
    <xf numFmtId="0" fontId="107" fillId="0" borderId="0" xfId="0" applyFont="1" applyAlignment="1">
      <alignment horizontal="left"/>
    </xf>
    <xf numFmtId="0" fontId="45" fillId="0" borderId="0" xfId="0" applyFont="1" applyAlignment="1">
      <alignment horizontal="left"/>
    </xf>
    <xf numFmtId="0" fontId="113" fillId="0" borderId="0" xfId="0" applyFont="1" applyAlignment="1">
      <alignment/>
    </xf>
    <xf numFmtId="0" fontId="42" fillId="0" borderId="0" xfId="0" applyFont="1" applyAlignment="1">
      <alignment/>
    </xf>
    <xf numFmtId="0" fontId="26" fillId="0" borderId="50" xfId="0" applyFont="1" applyFill="1" applyBorder="1" applyAlignment="1">
      <alignment horizontal="center" vertical="center"/>
    </xf>
    <xf numFmtId="0" fontId="86" fillId="0" borderId="155" xfId="0" applyFont="1" applyFill="1" applyBorder="1" applyAlignment="1">
      <alignment wrapText="1"/>
    </xf>
    <xf numFmtId="0" fontId="86" fillId="10" borderId="116" xfId="0" applyFont="1" applyFill="1" applyBorder="1" applyAlignment="1">
      <alignment horizontal="right" wrapText="1"/>
    </xf>
    <xf numFmtId="4" fontId="88" fillId="3" borderId="120" xfId="0" applyNumberFormat="1" applyFont="1" applyFill="1" applyBorder="1" applyAlignment="1">
      <alignment/>
    </xf>
    <xf numFmtId="0" fontId="43" fillId="0" borderId="0" xfId="0" applyFont="1" applyAlignment="1">
      <alignment/>
    </xf>
    <xf numFmtId="0" fontId="86" fillId="0" borderId="117" xfId="0" applyFont="1" applyFill="1" applyBorder="1" applyAlignment="1">
      <alignment horizontal="left" wrapText="1"/>
    </xf>
    <xf numFmtId="0" fontId="86" fillId="10" borderId="117" xfId="0" applyFont="1" applyFill="1" applyBorder="1" applyAlignment="1">
      <alignment horizontal="left" wrapText="1"/>
    </xf>
    <xf numFmtId="4" fontId="88" fillId="3" borderId="142" xfId="0" applyNumberFormat="1" applyFont="1" applyFill="1" applyBorder="1" applyAlignment="1">
      <alignment horizontal="left"/>
    </xf>
    <xf numFmtId="0" fontId="86" fillId="10" borderId="120" xfId="0" applyFont="1" applyFill="1" applyBorder="1" applyAlignment="1">
      <alignment horizontal="left" wrapText="1"/>
    </xf>
    <xf numFmtId="0" fontId="86" fillId="10" borderId="137" xfId="0" applyFont="1" applyFill="1" applyBorder="1" applyAlignment="1">
      <alignment horizontal="left" wrapText="1"/>
    </xf>
    <xf numFmtId="0" fontId="44" fillId="0" borderId="0" xfId="0" applyFont="1" applyAlignment="1">
      <alignment horizontal="left"/>
    </xf>
    <xf numFmtId="0" fontId="0" fillId="0" borderId="63" xfId="0" applyBorder="1" applyAlignment="1">
      <alignment/>
    </xf>
    <xf numFmtId="0" fontId="4" fillId="0" borderId="39" xfId="0" applyFont="1" applyBorder="1" applyAlignment="1">
      <alignment/>
    </xf>
    <xf numFmtId="0" fontId="0" fillId="0" borderId="75" xfId="0" applyBorder="1" applyAlignment="1">
      <alignment/>
    </xf>
    <xf numFmtId="0" fontId="0" fillId="0" borderId="40" xfId="0" applyBorder="1" applyAlignment="1">
      <alignment/>
    </xf>
    <xf numFmtId="0" fontId="22" fillId="0" borderId="75" xfId="0" applyFont="1" applyBorder="1" applyAlignment="1">
      <alignment horizontal="center" vertical="center"/>
    </xf>
    <xf numFmtId="10" fontId="0" fillId="0" borderId="0" xfId="0" applyNumberFormat="1" applyAlignment="1">
      <alignment/>
    </xf>
    <xf numFmtId="0" fontId="0" fillId="0" borderId="0" xfId="0" applyAlignment="1">
      <alignment horizontal="right"/>
    </xf>
    <xf numFmtId="0" fontId="0" fillId="0" borderId="55" xfId="0" applyFill="1" applyBorder="1" applyAlignment="1">
      <alignment/>
    </xf>
    <xf numFmtId="0" fontId="0" fillId="0" borderId="45" xfId="0" applyFill="1" applyBorder="1" applyAlignment="1">
      <alignment/>
    </xf>
    <xf numFmtId="0" fontId="0" fillId="0" borderId="36" xfId="0" applyBorder="1" applyAlignment="1">
      <alignment horizontal="right"/>
    </xf>
    <xf numFmtId="183" fontId="0" fillId="0" borderId="36" xfId="0" applyNumberFormat="1" applyBorder="1" applyAlignment="1">
      <alignment/>
    </xf>
    <xf numFmtId="0" fontId="0" fillId="0" borderId="50" xfId="0" applyFill="1" applyBorder="1" applyAlignment="1">
      <alignment/>
    </xf>
    <xf numFmtId="0" fontId="0" fillId="0" borderId="85" xfId="0" applyBorder="1" applyAlignment="1">
      <alignment horizontal="right"/>
    </xf>
    <xf numFmtId="193" fontId="0" fillId="0" borderId="85" xfId="0" applyNumberFormat="1" applyBorder="1" applyAlignment="1">
      <alignment/>
    </xf>
    <xf numFmtId="0" fontId="0" fillId="0" borderId="12" xfId="0" applyBorder="1" applyAlignment="1">
      <alignment horizontal="left"/>
    </xf>
    <xf numFmtId="0" fontId="0" fillId="0" borderId="2" xfId="0" applyFill="1" applyBorder="1" applyAlignment="1">
      <alignment horizontal="left"/>
    </xf>
    <xf numFmtId="0" fontId="0" fillId="0" borderId="2" xfId="0" applyFill="1" applyBorder="1" applyAlignment="1">
      <alignment/>
    </xf>
    <xf numFmtId="0" fontId="128" fillId="0" borderId="2" xfId="0" applyFont="1" applyBorder="1" applyAlignment="1">
      <alignment horizontal="left"/>
    </xf>
    <xf numFmtId="0" fontId="0" fillId="0" borderId="18" xfId="0" applyFill="1" applyBorder="1" applyAlignment="1">
      <alignment/>
    </xf>
    <xf numFmtId="0" fontId="0" fillId="0" borderId="19" xfId="0" applyFill="1" applyBorder="1" applyAlignment="1">
      <alignment horizontal="left"/>
    </xf>
    <xf numFmtId="0" fontId="0" fillId="0" borderId="19" xfId="0" applyFill="1" applyBorder="1" applyAlignment="1">
      <alignment/>
    </xf>
    <xf numFmtId="0" fontId="0" fillId="0" borderId="19" xfId="0" applyBorder="1" applyAlignment="1">
      <alignment horizontal="right"/>
    </xf>
    <xf numFmtId="177" fontId="4" fillId="0" borderId="156" xfId="0" applyNumberFormat="1" applyFont="1" applyFill="1" applyBorder="1" applyAlignment="1">
      <alignment horizontal="left" vertical="center" wrapText="1"/>
    </xf>
    <xf numFmtId="177" fontId="4" fillId="0" borderId="92" xfId="0" applyNumberFormat="1" applyFont="1" applyFill="1" applyBorder="1" applyAlignment="1">
      <alignment horizontal="left" vertical="center"/>
    </xf>
    <xf numFmtId="177" fontId="4" fillId="0" borderId="92" xfId="0" applyNumberFormat="1" applyFont="1" applyFill="1" applyBorder="1" applyAlignment="1">
      <alignment horizontal="left" vertical="center" wrapText="1"/>
    </xf>
    <xf numFmtId="177" fontId="4" fillId="0" borderId="157" xfId="0" applyNumberFormat="1" applyFont="1" applyFill="1" applyBorder="1" applyAlignment="1">
      <alignment horizontal="left" vertical="center" wrapText="1"/>
    </xf>
    <xf numFmtId="193" fontId="15" fillId="0" borderId="102" xfId="0" applyNumberFormat="1" applyFont="1" applyFill="1" applyBorder="1" applyAlignment="1">
      <alignment horizontal="center" vertical="center"/>
    </xf>
    <xf numFmtId="0" fontId="56" fillId="10" borderId="117" xfId="0" applyFont="1" applyFill="1" applyBorder="1" applyAlignment="1">
      <alignment horizontal="left" wrapText="1"/>
    </xf>
    <xf numFmtId="0" fontId="56" fillId="10" borderId="116" xfId="0" applyFont="1" applyFill="1" applyBorder="1" applyAlignment="1">
      <alignment horizontal="right" wrapText="1"/>
    </xf>
    <xf numFmtId="0" fontId="86" fillId="0" borderId="116" xfId="0" applyFont="1" applyFill="1" applyBorder="1" applyAlignment="1">
      <alignment horizontal="right" wrapText="1"/>
    </xf>
    <xf numFmtId="0" fontId="42" fillId="7" borderId="0" xfId="0" applyFont="1" applyFill="1" applyAlignment="1">
      <alignment horizontal="left"/>
    </xf>
    <xf numFmtId="0" fontId="42" fillId="7" borderId="0" xfId="0" applyFont="1" applyFill="1" applyAlignment="1">
      <alignment/>
    </xf>
    <xf numFmtId="0" fontId="113" fillId="7" borderId="0" xfId="0" applyFont="1" applyFill="1" applyAlignment="1">
      <alignment/>
    </xf>
    <xf numFmtId="0" fontId="113" fillId="0" borderId="0" xfId="0" applyFont="1" applyFill="1" applyAlignment="1">
      <alignment horizontal="center"/>
    </xf>
    <xf numFmtId="0" fontId="113" fillId="0" borderId="0" xfId="0" applyFont="1" applyAlignment="1">
      <alignment horizontal="center"/>
    </xf>
    <xf numFmtId="0" fontId="4" fillId="0" borderId="56" xfId="0" applyFont="1" applyFill="1" applyBorder="1" applyAlignment="1">
      <alignment/>
    </xf>
    <xf numFmtId="0" fontId="4" fillId="0" borderId="63" xfId="0" applyFont="1" applyFill="1" applyBorder="1" applyAlignment="1">
      <alignment/>
    </xf>
    <xf numFmtId="0" fontId="22" fillId="0" borderId="158" xfId="0" applyFont="1" applyFill="1" applyBorder="1" applyAlignment="1">
      <alignment horizontal="left" vertical="center"/>
    </xf>
    <xf numFmtId="0" fontId="62" fillId="0" borderId="0" xfId="0" applyFont="1" applyAlignment="1">
      <alignment/>
    </xf>
    <xf numFmtId="0" fontId="42" fillId="0" borderId="149" xfId="0" applyFont="1" applyFill="1" applyBorder="1" applyAlignment="1">
      <alignment horizontal="left" vertical="center"/>
    </xf>
    <xf numFmtId="0" fontId="42" fillId="0" borderId="159" xfId="0" applyFont="1" applyFill="1" applyBorder="1" applyAlignment="1">
      <alignment horizontal="left" vertical="center"/>
    </xf>
    <xf numFmtId="0" fontId="22" fillId="0" borderId="160" xfId="0" applyFont="1" applyFill="1" applyBorder="1" applyAlignment="1">
      <alignment horizontal="center" vertical="center"/>
    </xf>
    <xf numFmtId="0" fontId="22" fillId="0" borderId="161" xfId="0" applyFont="1" applyFill="1" applyBorder="1" applyAlignment="1">
      <alignment horizontal="center" vertical="center"/>
    </xf>
    <xf numFmtId="0" fontId="42" fillId="0" borderId="150" xfId="0" applyFont="1" applyFill="1" applyBorder="1" applyAlignment="1">
      <alignment horizontal="left" vertical="center"/>
    </xf>
    <xf numFmtId="0" fontId="63" fillId="0" borderId="150" xfId="0" applyFont="1" applyFill="1" applyBorder="1" applyAlignment="1">
      <alignment horizontal="left" vertical="center"/>
    </xf>
    <xf numFmtId="0" fontId="22" fillId="0" borderId="135" xfId="0" applyFont="1" applyFill="1" applyBorder="1" applyAlignment="1">
      <alignment horizontal="left" vertical="center"/>
    </xf>
    <xf numFmtId="0" fontId="42" fillId="0" borderId="162" xfId="0" applyFont="1" applyFill="1" applyBorder="1" applyAlignment="1">
      <alignment horizontal="left" vertical="center"/>
    </xf>
    <xf numFmtId="0" fontId="14" fillId="0" borderId="162" xfId="0" applyFont="1" applyFill="1" applyBorder="1" applyAlignment="1">
      <alignment horizontal="center" vertical="center"/>
    </xf>
    <xf numFmtId="0" fontId="14" fillId="0" borderId="163" xfId="0" applyFont="1" applyFill="1" applyBorder="1" applyAlignment="1">
      <alignment horizontal="center" vertical="center"/>
    </xf>
    <xf numFmtId="0" fontId="22" fillId="0" borderId="92" xfId="0" applyFont="1" applyFill="1" applyBorder="1" applyAlignment="1" quotePrefix="1">
      <alignment horizontal="center" vertical="center"/>
    </xf>
    <xf numFmtId="0" fontId="22" fillId="0" borderId="157" xfId="0" applyFont="1" applyFill="1" applyBorder="1" applyAlignment="1">
      <alignment horizontal="center" vertical="center"/>
    </xf>
    <xf numFmtId="0" fontId="22" fillId="0" borderId="89" xfId="0" applyFont="1" applyFill="1" applyBorder="1" applyAlignment="1" quotePrefix="1">
      <alignment horizontal="center" vertical="center"/>
    </xf>
    <xf numFmtId="0" fontId="22" fillId="0" borderId="156" xfId="0" applyFont="1" applyFill="1" applyBorder="1" applyAlignment="1">
      <alignment horizontal="left" vertical="center"/>
    </xf>
    <xf numFmtId="0" fontId="22" fillId="0" borderId="90" xfId="0" applyFont="1" applyFill="1" applyBorder="1" applyAlignment="1" quotePrefix="1">
      <alignment horizontal="center" vertical="center"/>
    </xf>
    <xf numFmtId="0" fontId="42" fillId="0" borderId="135" xfId="0" applyFont="1" applyFill="1" applyBorder="1" applyAlignment="1">
      <alignment horizontal="left" vertical="center"/>
    </xf>
    <xf numFmtId="0" fontId="25" fillId="3" borderId="57" xfId="0" applyFont="1" applyFill="1" applyBorder="1" applyAlignment="1">
      <alignment horizontal="center" vertical="center"/>
    </xf>
    <xf numFmtId="0" fontId="4" fillId="3" borderId="57" xfId="0" applyFont="1" applyFill="1" applyBorder="1" applyAlignment="1">
      <alignment/>
    </xf>
    <xf numFmtId="0" fontId="61" fillId="0" borderId="0" xfId="0" applyFont="1" applyAlignment="1">
      <alignment horizontal="right"/>
    </xf>
    <xf numFmtId="0" fontId="97" fillId="0" borderId="0" xfId="21" applyFont="1" applyAlignment="1">
      <alignment horizontal="left" indent="4"/>
    </xf>
    <xf numFmtId="0" fontId="25" fillId="0" borderId="0" xfId="0" applyFont="1" applyAlignment="1">
      <alignment horizontal="right"/>
    </xf>
    <xf numFmtId="0" fontId="46" fillId="0" borderId="0" xfId="0" applyFont="1" applyAlignment="1">
      <alignment horizontal="right"/>
    </xf>
    <xf numFmtId="0" fontId="22" fillId="0" borderId="37" xfId="0" applyFont="1" applyBorder="1" applyAlignment="1">
      <alignment horizontal="center" vertical="center"/>
    </xf>
    <xf numFmtId="0" fontId="23" fillId="0" borderId="147" xfId="0" applyFont="1" applyBorder="1" applyAlignment="1">
      <alignment horizontal="centerContinuous" vertical="center"/>
    </xf>
    <xf numFmtId="0" fontId="18" fillId="0" borderId="2" xfId="0" applyFont="1" applyBorder="1" applyAlignment="1">
      <alignment/>
    </xf>
    <xf numFmtId="0" fontId="18" fillId="0" borderId="3" xfId="0" applyFont="1" applyBorder="1" applyAlignment="1">
      <alignment/>
    </xf>
    <xf numFmtId="0" fontId="18" fillId="0" borderId="19" xfId="0" applyFont="1" applyBorder="1" applyAlignment="1">
      <alignment/>
    </xf>
    <xf numFmtId="0" fontId="28" fillId="0" borderId="87" xfId="0" applyFont="1" applyBorder="1" applyAlignment="1">
      <alignment horizontal="center"/>
    </xf>
    <xf numFmtId="0" fontId="28" fillId="0" borderId="66" xfId="0" applyFont="1" applyBorder="1" applyAlignment="1">
      <alignment horizontal="center"/>
    </xf>
    <xf numFmtId="0" fontId="132" fillId="0" borderId="131" xfId="0" applyFont="1" applyBorder="1" applyAlignment="1">
      <alignment horizontal="center" wrapText="1"/>
    </xf>
    <xf numFmtId="0" fontId="134" fillId="0" borderId="13" xfId="0" applyFont="1" applyBorder="1" applyAlignment="1">
      <alignment horizontal="center" vertical="center" wrapText="1"/>
    </xf>
    <xf numFmtId="0" fontId="24" fillId="0" borderId="36" xfId="0" applyFont="1" applyBorder="1" applyAlignment="1">
      <alignment horizontal="center" vertical="center" wrapText="1"/>
    </xf>
    <xf numFmtId="0" fontId="136" fillId="0" borderId="15" xfId="0" applyFont="1" applyBorder="1" applyAlignment="1">
      <alignment horizontal="right" vertical="center" wrapText="1"/>
    </xf>
    <xf numFmtId="0" fontId="136" fillId="0" borderId="17" xfId="0" applyFont="1" applyBorder="1" applyAlignment="1">
      <alignment horizontal="center" vertical="center"/>
    </xf>
    <xf numFmtId="0" fontId="32" fillId="0" borderId="36" xfId="0" applyFont="1" applyBorder="1" applyAlignment="1">
      <alignment horizontal="center" vertical="center"/>
    </xf>
    <xf numFmtId="0" fontId="23" fillId="0" borderId="36" xfId="0" applyFont="1" applyBorder="1" applyAlignment="1">
      <alignment horizontal="center" vertical="center" wrapText="1"/>
    </xf>
    <xf numFmtId="0" fontId="33" fillId="0" borderId="36" xfId="0" applyFont="1" applyBorder="1" applyAlignment="1">
      <alignment horizontal="center" vertical="top"/>
    </xf>
    <xf numFmtId="0" fontId="26" fillId="0" borderId="36" xfId="0" applyFont="1" applyBorder="1" applyAlignment="1">
      <alignment horizontal="right"/>
    </xf>
    <xf numFmtId="0" fontId="24" fillId="0" borderId="36" xfId="0" applyFont="1" applyBorder="1" applyAlignment="1">
      <alignment horizontal="right"/>
    </xf>
    <xf numFmtId="0" fontId="28" fillId="0" borderId="36" xfId="0" applyFont="1" applyBorder="1" applyAlignment="1">
      <alignment horizontal="right"/>
    </xf>
    <xf numFmtId="0" fontId="10" fillId="0" borderId="85" xfId="0" applyFont="1" applyBorder="1" applyAlignment="1">
      <alignment horizontal="right" vertical="top" wrapText="1"/>
    </xf>
    <xf numFmtId="0" fontId="23" fillId="0" borderId="85" xfId="0" applyFont="1" applyBorder="1" applyAlignment="1">
      <alignment horizontal="center" vertical="center"/>
    </xf>
    <xf numFmtId="0" fontId="15" fillId="0" borderId="85" xfId="0" applyFont="1" applyBorder="1" applyAlignment="1">
      <alignment horizontal="center" wrapText="1"/>
    </xf>
    <xf numFmtId="0" fontId="34" fillId="0" borderId="85" xfId="0" applyFont="1" applyBorder="1" applyAlignment="1">
      <alignment horizontal="center" vertical="center"/>
    </xf>
    <xf numFmtId="0" fontId="32" fillId="0" borderId="85" xfId="0" applyFont="1" applyBorder="1" applyAlignment="1">
      <alignment horizontal="center" vertical="top"/>
    </xf>
    <xf numFmtId="0" fontId="26" fillId="0" borderId="85" xfId="0" applyFont="1" applyBorder="1" applyAlignment="1">
      <alignment horizontal="right"/>
    </xf>
    <xf numFmtId="0" fontId="24" fillId="0" borderId="85" xfId="0" applyFont="1" applyBorder="1" applyAlignment="1">
      <alignment horizontal="right"/>
    </xf>
    <xf numFmtId="0" fontId="23" fillId="0" borderId="85" xfId="0" applyFont="1" applyBorder="1" applyAlignment="1" quotePrefix="1">
      <alignment horizontal="right" vertical="top" wrapText="1"/>
    </xf>
    <xf numFmtId="0" fontId="28" fillId="0" borderId="85" xfId="0" applyFont="1" applyBorder="1" applyAlignment="1">
      <alignment horizontal="right"/>
    </xf>
    <xf numFmtId="0" fontId="34" fillId="0" borderId="164" xfId="0" applyFont="1" applyBorder="1" applyAlignment="1">
      <alignment horizontal="center" vertical="center"/>
    </xf>
    <xf numFmtId="0" fontId="15" fillId="0" borderId="84" xfId="0" applyFont="1" applyBorder="1" applyAlignment="1">
      <alignment horizontal="right"/>
    </xf>
    <xf numFmtId="0" fontId="15" fillId="0" borderId="74" xfId="0" applyFont="1" applyBorder="1" applyAlignment="1">
      <alignment horizontal="right"/>
    </xf>
    <xf numFmtId="0" fontId="33" fillId="0" borderId="46" xfId="0" applyFont="1" applyBorder="1" applyAlignment="1">
      <alignment horizontal="center" vertical="top"/>
    </xf>
    <xf numFmtId="0" fontId="33" fillId="0" borderId="45" xfId="0" applyFont="1" applyBorder="1" applyAlignment="1">
      <alignment horizontal="center" vertical="top"/>
    </xf>
    <xf numFmtId="0" fontId="32" fillId="0" borderId="50" xfId="0" applyFont="1" applyBorder="1" applyAlignment="1">
      <alignment horizontal="center" vertical="top"/>
    </xf>
    <xf numFmtId="0" fontId="32" fillId="0" borderId="63" xfId="0" applyFont="1" applyBorder="1" applyAlignment="1">
      <alignment horizontal="center" vertical="top"/>
    </xf>
    <xf numFmtId="0" fontId="22" fillId="0" borderId="13" xfId="0" applyFont="1" applyBorder="1" applyAlignment="1">
      <alignment horizontal="center" vertical="center"/>
    </xf>
    <xf numFmtId="0" fontId="23" fillId="0" borderId="13" xfId="0" applyFont="1" applyBorder="1" applyAlignment="1">
      <alignment horizontal="centerContinuous" vertical="center"/>
    </xf>
    <xf numFmtId="0" fontId="32" fillId="0" borderId="99" xfId="0" applyFont="1" applyBorder="1" applyAlignment="1">
      <alignment horizontal="center" vertical="top"/>
    </xf>
    <xf numFmtId="0" fontId="4" fillId="0" borderId="55" xfId="0" applyFont="1" applyBorder="1" applyAlignment="1">
      <alignment horizontal="center"/>
    </xf>
    <xf numFmtId="0" fontId="9" fillId="0" borderId="57" xfId="0" applyFont="1" applyBorder="1" applyAlignment="1">
      <alignment horizontal="center" wrapText="1"/>
    </xf>
    <xf numFmtId="0" fontId="11" fillId="0" borderId="57" xfId="0" applyFont="1" applyBorder="1" applyAlignment="1">
      <alignment horizontal="center"/>
    </xf>
    <xf numFmtId="0" fontId="10" fillId="0" borderId="57" xfId="0" applyFont="1" applyBorder="1" applyAlignment="1">
      <alignment horizontal="center"/>
    </xf>
    <xf numFmtId="0" fontId="33" fillId="0" borderId="57" xfId="0" applyFont="1" applyBorder="1" applyAlignment="1">
      <alignment horizontal="center" wrapText="1"/>
    </xf>
    <xf numFmtId="0" fontId="132" fillId="0" borderId="57" xfId="0" applyFont="1" applyBorder="1" applyAlignment="1">
      <alignment horizontal="center" wrapText="1"/>
    </xf>
    <xf numFmtId="0" fontId="24" fillId="0" borderId="57" xfId="0" applyFont="1" applyBorder="1" applyAlignment="1">
      <alignment vertical="top"/>
    </xf>
    <xf numFmtId="0" fontId="26" fillId="0" borderId="57" xfId="0" applyFont="1" applyBorder="1" applyAlignment="1">
      <alignment horizontal="center" vertical="center" wrapText="1"/>
    </xf>
    <xf numFmtId="0" fontId="134" fillId="0" borderId="57" xfId="0" applyFont="1" applyBorder="1" applyAlignment="1">
      <alignment horizontal="center" vertical="center" wrapText="1"/>
    </xf>
    <xf numFmtId="0" fontId="9" fillId="0" borderId="57" xfId="0" applyFont="1" applyBorder="1" applyAlignment="1">
      <alignment horizontal="center" vertical="center"/>
    </xf>
    <xf numFmtId="0" fontId="29" fillId="0" borderId="57" xfId="0" applyFont="1" applyBorder="1" applyAlignment="1">
      <alignment horizontal="center" vertical="center" wrapText="1"/>
    </xf>
    <xf numFmtId="0" fontId="9" fillId="0" borderId="36" xfId="0" applyFont="1" applyBorder="1" applyAlignment="1">
      <alignment horizontal="center" vertical="top" wrapText="1"/>
    </xf>
    <xf numFmtId="0" fontId="11" fillId="0" borderId="36" xfId="0" applyFont="1" applyBorder="1" applyAlignment="1">
      <alignment horizontal="center" vertical="center"/>
    </xf>
    <xf numFmtId="0" fontId="10" fillId="0" borderId="36" xfId="0" applyFont="1" applyBorder="1" applyAlignment="1">
      <alignment horizontal="center" vertical="center"/>
    </xf>
    <xf numFmtId="0" fontId="24" fillId="0" borderId="36" xfId="0" applyFont="1" applyBorder="1" applyAlignment="1">
      <alignment vertical="top"/>
    </xf>
    <xf numFmtId="0" fontId="136" fillId="0" borderId="36" xfId="0" applyFont="1" applyBorder="1" applyAlignment="1">
      <alignment horizontal="right" vertical="center" wrapText="1"/>
    </xf>
    <xf numFmtId="0" fontId="9" fillId="0" borderId="36" xfId="0" applyFont="1" applyBorder="1" applyAlignment="1">
      <alignment horizontal="center" vertical="center"/>
    </xf>
    <xf numFmtId="0" fontId="4" fillId="0" borderId="50" xfId="0" applyFont="1" applyBorder="1" applyAlignment="1">
      <alignment horizontal="center" vertical="center"/>
    </xf>
    <xf numFmtId="0" fontId="32" fillId="0" borderId="85" xfId="0" applyFont="1" applyBorder="1" applyAlignment="1">
      <alignment horizontal="center" vertical="center"/>
    </xf>
    <xf numFmtId="0" fontId="24" fillId="0" borderId="85" xfId="0" applyFont="1" applyBorder="1" applyAlignment="1">
      <alignment vertical="top"/>
    </xf>
    <xf numFmtId="0" fontId="27" fillId="0" borderId="85" xfId="0" applyFont="1" applyBorder="1" applyAlignment="1">
      <alignment horizontal="center" vertical="center" wrapText="1"/>
    </xf>
    <xf numFmtId="0" fontId="136" fillId="0" borderId="85" xfId="0" applyFont="1" applyBorder="1" applyAlignment="1">
      <alignment horizontal="center" vertical="center"/>
    </xf>
    <xf numFmtId="0" fontId="9" fillId="0" borderId="85" xfId="0" applyFont="1" applyBorder="1" applyAlignment="1">
      <alignment horizontal="center" vertical="center"/>
    </xf>
    <xf numFmtId="0" fontId="24" fillId="0" borderId="85" xfId="0" applyFont="1" applyBorder="1" applyAlignment="1">
      <alignment horizontal="center" vertical="center"/>
    </xf>
    <xf numFmtId="0" fontId="23" fillId="0" borderId="58" xfId="0" applyFont="1" applyBorder="1" applyAlignment="1">
      <alignment horizontal="center" vertical="top"/>
    </xf>
    <xf numFmtId="0" fontId="23" fillId="0" borderId="99" xfId="0" applyFont="1" applyBorder="1" applyAlignment="1">
      <alignment horizontal="center" vertical="center"/>
    </xf>
    <xf numFmtId="0" fontId="24" fillId="0" borderId="165" xfId="0" applyFont="1" applyBorder="1" applyAlignment="1">
      <alignment horizontal="center" vertical="center"/>
    </xf>
    <xf numFmtId="0" fontId="32" fillId="0" borderId="52" xfId="0" applyFont="1" applyBorder="1" applyAlignment="1">
      <alignment horizontal="center" vertical="top"/>
    </xf>
    <xf numFmtId="0" fontId="32" fillId="0" borderId="53" xfId="0" applyFont="1" applyBorder="1" applyAlignment="1">
      <alignment horizontal="center" vertical="top"/>
    </xf>
    <xf numFmtId="0" fontId="32" fillId="0" borderId="99" xfId="0" applyFont="1" applyBorder="1" applyAlignment="1">
      <alignment horizontal="center" vertical="center"/>
    </xf>
    <xf numFmtId="0" fontId="23" fillId="0" borderId="58" xfId="0" applyFont="1" applyBorder="1" applyAlignment="1">
      <alignment horizontal="center" vertical="center"/>
    </xf>
    <xf numFmtId="0" fontId="23" fillId="0" borderId="99" xfId="0" applyFont="1" applyBorder="1" applyAlignment="1">
      <alignment horizontal="center" vertical="center" wrapText="1"/>
    </xf>
    <xf numFmtId="0" fontId="32" fillId="0" borderId="60" xfId="0" applyFont="1" applyBorder="1" applyAlignment="1">
      <alignment horizontal="center" vertical="top"/>
    </xf>
    <xf numFmtId="0" fontId="33" fillId="0" borderId="59" xfId="0" applyFont="1" applyBorder="1" applyAlignment="1">
      <alignment horizontal="center" vertical="top"/>
    </xf>
    <xf numFmtId="0" fontId="15" fillId="0" borderId="104" xfId="0" applyFont="1" applyBorder="1" applyAlignment="1">
      <alignment horizontal="right"/>
    </xf>
    <xf numFmtId="0" fontId="26" fillId="0" borderId="99" xfId="0" applyFont="1" applyBorder="1" applyAlignment="1">
      <alignment horizontal="right"/>
    </xf>
    <xf numFmtId="0" fontId="24" fillId="0" borderId="99" xfId="0" applyFont="1" applyBorder="1" applyAlignment="1">
      <alignment horizontal="right"/>
    </xf>
    <xf numFmtId="0" fontId="28" fillId="0" borderId="99" xfId="0" applyFont="1" applyBorder="1" applyAlignment="1">
      <alignment horizontal="right"/>
    </xf>
    <xf numFmtId="0" fontId="32" fillId="0" borderId="57" xfId="0" applyFont="1" applyBorder="1" applyAlignment="1">
      <alignment horizontal="center" vertical="center"/>
    </xf>
    <xf numFmtId="0" fontId="23" fillId="0" borderId="166" xfId="0" applyFont="1" applyBorder="1" applyAlignment="1">
      <alignment horizontal="center" vertical="center"/>
    </xf>
    <xf numFmtId="0" fontId="23" fillId="0" borderId="57" xfId="0" applyFont="1" applyBorder="1" applyAlignment="1">
      <alignment horizontal="center" vertical="center" wrapText="1"/>
    </xf>
    <xf numFmtId="0" fontId="32" fillId="0" borderId="55" xfId="0" applyFont="1" applyBorder="1" applyAlignment="1">
      <alignment horizontal="center" vertical="top"/>
    </xf>
    <xf numFmtId="0" fontId="33" fillId="0" borderId="56" xfId="0" applyFont="1" applyBorder="1" applyAlignment="1">
      <alignment horizontal="center" vertical="top"/>
    </xf>
    <xf numFmtId="0" fontId="15" fillId="0" borderId="72" xfId="0" applyFont="1" applyBorder="1" applyAlignment="1">
      <alignment horizontal="right"/>
    </xf>
    <xf numFmtId="0" fontId="26" fillId="0" borderId="57" xfId="0" applyFont="1" applyBorder="1" applyAlignment="1">
      <alignment horizontal="right"/>
    </xf>
    <xf numFmtId="0" fontId="24" fillId="0" borderId="57" xfId="0" applyFont="1" applyBorder="1" applyAlignment="1">
      <alignment horizontal="right"/>
    </xf>
    <xf numFmtId="0" fontId="32" fillId="0" borderId="57" xfId="0" applyFont="1" applyBorder="1" applyAlignment="1">
      <alignment horizontal="center" vertical="top"/>
    </xf>
    <xf numFmtId="0" fontId="28" fillId="0" borderId="57" xfId="0" applyFont="1" applyBorder="1" applyAlignment="1">
      <alignment horizontal="right"/>
    </xf>
    <xf numFmtId="0" fontId="10" fillId="0" borderId="85" xfId="0" applyFont="1" applyBorder="1" applyAlignment="1">
      <alignment horizontal="right" vertical="center" wrapText="1"/>
    </xf>
    <xf numFmtId="0" fontId="23" fillId="0" borderId="64" xfId="0" applyFont="1" applyBorder="1" applyAlignment="1">
      <alignment horizontal="center" vertical="center"/>
    </xf>
    <xf numFmtId="0" fontId="33" fillId="0" borderId="166" xfId="0" applyFont="1" applyBorder="1" applyAlignment="1">
      <alignment horizontal="center" vertical="top"/>
    </xf>
    <xf numFmtId="0" fontId="33" fillId="0" borderId="58" xfId="0" applyFont="1" applyBorder="1" applyAlignment="1">
      <alignment horizontal="center" vertical="top"/>
    </xf>
    <xf numFmtId="0" fontId="32" fillId="0" borderId="64" xfId="0" applyFont="1" applyBorder="1" applyAlignment="1">
      <alignment horizontal="center" vertical="top"/>
    </xf>
    <xf numFmtId="176" fontId="15" fillId="0" borderId="166" xfId="0" applyNumberFormat="1" applyFont="1" applyBorder="1" applyAlignment="1">
      <alignment horizontal="right"/>
    </xf>
    <xf numFmtId="176" fontId="15" fillId="0" borderId="58" xfId="0" applyNumberFormat="1" applyFont="1" applyBorder="1" applyAlignment="1">
      <alignment horizontal="right"/>
    </xf>
    <xf numFmtId="176" fontId="15" fillId="0" borderId="64" xfId="0" applyNumberFormat="1" applyFont="1" applyBorder="1" applyAlignment="1" quotePrefix="1">
      <alignment horizontal="right" vertical="top" wrapText="1"/>
    </xf>
    <xf numFmtId="0" fontId="124" fillId="5" borderId="133" xfId="0" applyFont="1" applyFill="1" applyBorder="1" applyAlignment="1">
      <alignment horizontal="center" wrapText="1"/>
    </xf>
    <xf numFmtId="0" fontId="137" fillId="0" borderId="75" xfId="0" applyFont="1" applyFill="1" applyBorder="1" applyAlignment="1">
      <alignment horizontal="center" vertical="center" wrapText="1"/>
    </xf>
    <xf numFmtId="0" fontId="5" fillId="0" borderId="36" xfId="0" applyFont="1" applyBorder="1" applyAlignment="1">
      <alignment/>
    </xf>
    <xf numFmtId="0" fontId="5" fillId="0" borderId="85" xfId="0" applyFont="1" applyBorder="1" applyAlignment="1">
      <alignment/>
    </xf>
    <xf numFmtId="0" fontId="5" fillId="0" borderId="0" xfId="0" applyFont="1" applyAlignment="1">
      <alignment/>
    </xf>
    <xf numFmtId="0" fontId="127" fillId="5" borderId="36" xfId="0" applyFont="1" applyFill="1" applyBorder="1" applyAlignment="1">
      <alignment horizontal="left" vertical="center" wrapText="1"/>
    </xf>
    <xf numFmtId="0" fontId="124" fillId="5" borderId="36" xfId="0" applyFont="1" applyFill="1" applyBorder="1" applyAlignment="1">
      <alignment horizontal="left" vertical="center" wrapText="1"/>
    </xf>
    <xf numFmtId="0" fontId="127" fillId="5" borderId="85" xfId="0" applyFont="1" applyFill="1" applyBorder="1" applyAlignment="1">
      <alignment horizontal="left" vertical="center" wrapText="1"/>
    </xf>
    <xf numFmtId="0" fontId="124" fillId="5" borderId="85" xfId="0" applyFont="1" applyFill="1" applyBorder="1" applyAlignment="1">
      <alignment horizontal="left" vertical="center" wrapText="1"/>
    </xf>
    <xf numFmtId="0" fontId="22" fillId="0" borderId="75" xfId="0" applyFont="1" applyBorder="1" applyAlignment="1" quotePrefix="1">
      <alignment vertical="center"/>
    </xf>
    <xf numFmtId="0" fontId="83" fillId="3" borderId="0" xfId="0" applyFont="1" applyFill="1" applyAlignment="1">
      <alignment horizontal="left" vertical="center"/>
    </xf>
    <xf numFmtId="0" fontId="65" fillId="3" borderId="0" xfId="0" applyFont="1" applyFill="1" applyAlignment="1">
      <alignment horizontal="left" vertical="top"/>
    </xf>
    <xf numFmtId="0" fontId="38" fillId="3" borderId="0" xfId="0" applyFont="1" applyFill="1" applyAlignment="1">
      <alignment horizontal="left" vertical="top"/>
    </xf>
    <xf numFmtId="0" fontId="38" fillId="0" borderId="0" xfId="0" applyFont="1" applyFill="1" applyAlignment="1">
      <alignment horizontal="left" vertical="top"/>
    </xf>
    <xf numFmtId="0" fontId="39" fillId="0" borderId="167" xfId="0" applyFont="1" applyFill="1" applyBorder="1" applyAlignment="1">
      <alignment horizontal="left" vertical="center"/>
    </xf>
    <xf numFmtId="0" fontId="0" fillId="0" borderId="45" xfId="0" applyBorder="1" applyAlignment="1">
      <alignment horizontal="center"/>
    </xf>
    <xf numFmtId="0" fontId="127" fillId="0" borderId="85" xfId="0" applyFont="1" applyFill="1" applyBorder="1" applyAlignment="1">
      <alignment horizontal="left" vertical="center" wrapText="1"/>
    </xf>
    <xf numFmtId="0" fontId="0" fillId="0" borderId="0" xfId="0" applyAlignment="1">
      <alignment horizontal="left"/>
    </xf>
    <xf numFmtId="0" fontId="22" fillId="0" borderId="40" xfId="0" applyFont="1" applyBorder="1" applyAlignment="1" quotePrefix="1">
      <alignment horizontal="left" vertical="center"/>
    </xf>
    <xf numFmtId="0" fontId="127" fillId="3" borderId="57" xfId="0" applyFont="1" applyFill="1" applyBorder="1" applyAlignment="1">
      <alignment horizontal="left" vertical="center" wrapText="1"/>
    </xf>
    <xf numFmtId="0" fontId="124" fillId="3" borderId="57" xfId="0" applyFont="1" applyFill="1" applyBorder="1" applyAlignment="1">
      <alignment horizontal="left" vertical="center" wrapText="1"/>
    </xf>
    <xf numFmtId="0" fontId="4" fillId="3" borderId="56" xfId="0" applyFont="1" applyFill="1" applyBorder="1" applyAlignment="1">
      <alignment/>
    </xf>
    <xf numFmtId="0" fontId="4" fillId="3" borderId="55" xfId="0" applyFont="1" applyFill="1" applyBorder="1" applyAlignment="1">
      <alignment/>
    </xf>
    <xf numFmtId="0" fontId="26" fillId="0" borderId="57" xfId="0" applyFont="1" applyFill="1" applyBorder="1" applyAlignment="1">
      <alignment horizontal="center" vertical="center"/>
    </xf>
    <xf numFmtId="0" fontId="22" fillId="0" borderId="57" xfId="0" applyFont="1" applyFill="1" applyBorder="1" applyAlignment="1">
      <alignment horizontal="center" wrapText="1"/>
    </xf>
    <xf numFmtId="0" fontId="4" fillId="0" borderId="57" xfId="0" applyFont="1" applyFill="1" applyBorder="1" applyAlignment="1" quotePrefix="1">
      <alignment/>
    </xf>
    <xf numFmtId="0" fontId="138" fillId="0" borderId="57" xfId="0" applyFont="1" applyFill="1" applyBorder="1" applyAlignment="1">
      <alignment horizontal="center" wrapText="1"/>
    </xf>
    <xf numFmtId="0" fontId="26" fillId="0" borderId="36" xfId="0" applyFont="1" applyFill="1" applyBorder="1" applyAlignment="1">
      <alignment horizontal="center" vertical="center"/>
    </xf>
    <xf numFmtId="0" fontId="26" fillId="0" borderId="85" xfId="0" applyFont="1" applyFill="1" applyBorder="1" applyAlignment="1">
      <alignment horizontal="center" vertical="center"/>
    </xf>
    <xf numFmtId="0" fontId="124" fillId="0" borderId="85" xfId="0" applyFont="1" applyFill="1" applyBorder="1" applyAlignment="1">
      <alignment horizontal="left" vertical="center" wrapText="1"/>
    </xf>
    <xf numFmtId="0" fontId="64" fillId="3" borderId="57" xfId="0" applyFont="1" applyFill="1" applyBorder="1" applyAlignment="1">
      <alignment horizontal="left" vertical="center" wrapText="1"/>
    </xf>
    <xf numFmtId="0" fontId="64" fillId="5" borderId="36" xfId="0" applyFont="1" applyFill="1" applyBorder="1" applyAlignment="1">
      <alignment horizontal="left" vertical="center" wrapText="1"/>
    </xf>
    <xf numFmtId="0" fontId="64" fillId="3" borderId="55" xfId="0" applyFont="1" applyFill="1" applyBorder="1" applyAlignment="1">
      <alignment horizontal="left" vertical="center" wrapText="1"/>
    </xf>
    <xf numFmtId="0" fontId="64" fillId="3" borderId="56" xfId="0" applyFont="1" applyFill="1" applyBorder="1" applyAlignment="1">
      <alignment horizontal="left" vertical="center" wrapText="1"/>
    </xf>
    <xf numFmtId="0" fontId="64" fillId="5" borderId="45" xfId="0" applyFont="1" applyFill="1" applyBorder="1" applyAlignment="1">
      <alignment horizontal="left" vertical="center" wrapText="1"/>
    </xf>
    <xf numFmtId="0" fontId="64" fillId="5" borderId="46" xfId="0" applyFont="1" applyFill="1" applyBorder="1" applyAlignment="1">
      <alignment horizontal="left" vertical="center" wrapText="1"/>
    </xf>
    <xf numFmtId="0" fontId="64" fillId="0" borderId="36" xfId="0" applyFont="1" applyFill="1" applyBorder="1" applyAlignment="1">
      <alignment horizontal="left" vertical="center" wrapText="1"/>
    </xf>
    <xf numFmtId="0" fontId="64" fillId="0" borderId="46" xfId="0" applyFont="1" applyFill="1" applyBorder="1" applyAlignment="1">
      <alignment horizontal="left" vertical="center" wrapText="1"/>
    </xf>
    <xf numFmtId="0" fontId="64" fillId="0" borderId="45" xfId="0" applyFont="1" applyFill="1" applyBorder="1" applyAlignment="1">
      <alignment horizontal="left" vertical="center" wrapText="1"/>
    </xf>
    <xf numFmtId="0" fontId="22" fillId="3" borderId="0" xfId="0" applyFont="1" applyFill="1" applyAlignment="1" quotePrefix="1">
      <alignment/>
    </xf>
    <xf numFmtId="0" fontId="139" fillId="0" borderId="0" xfId="0" applyFont="1" applyAlignment="1">
      <alignment/>
    </xf>
    <xf numFmtId="0" fontId="141" fillId="0" borderId="0" xfId="0" applyFont="1" applyAlignment="1">
      <alignment/>
    </xf>
    <xf numFmtId="0" fontId="142" fillId="0" borderId="0" xfId="0" applyFont="1" applyAlignment="1">
      <alignment/>
    </xf>
    <xf numFmtId="0" fontId="0" fillId="0" borderId="46" xfId="0" applyBorder="1" applyAlignment="1">
      <alignment horizontal="center"/>
    </xf>
    <xf numFmtId="0" fontId="0" fillId="0" borderId="63" xfId="0" applyBorder="1" applyAlignment="1">
      <alignment horizontal="center"/>
    </xf>
    <xf numFmtId="0" fontId="0" fillId="0" borderId="0" xfId="0" applyBorder="1" applyAlignment="1">
      <alignment/>
    </xf>
    <xf numFmtId="0" fontId="69" fillId="0" borderId="168" xfId="0" applyFont="1" applyFill="1" applyBorder="1" applyAlignment="1">
      <alignment horizontal="center" vertical="center" wrapText="1"/>
    </xf>
    <xf numFmtId="0" fontId="69" fillId="0" borderId="169" xfId="0" applyFont="1" applyFill="1" applyBorder="1" applyAlignment="1">
      <alignment horizontal="center" vertical="center" wrapText="1"/>
    </xf>
    <xf numFmtId="0" fontId="9" fillId="12" borderId="75" xfId="0" applyFont="1" applyFill="1" applyBorder="1" applyAlignment="1">
      <alignment horizontal="center" wrapText="1"/>
    </xf>
    <xf numFmtId="0" fontId="20" fillId="0" borderId="12" xfId="0" applyFont="1" applyBorder="1" applyAlignment="1">
      <alignment horizontal="left" wrapText="1"/>
    </xf>
    <xf numFmtId="0" fontId="20" fillId="0" borderId="2" xfId="0" applyFont="1" applyBorder="1" applyAlignment="1">
      <alignment horizontal="left" wrapText="1"/>
    </xf>
    <xf numFmtId="0" fontId="66" fillId="0" borderId="170" xfId="0" applyFont="1" applyFill="1" applyBorder="1" applyAlignment="1">
      <alignment horizontal="center" vertical="center" wrapText="1"/>
    </xf>
    <xf numFmtId="0" fontId="66" fillId="0" borderId="154" xfId="0" applyFont="1" applyFill="1" applyBorder="1" applyAlignment="1">
      <alignment horizontal="center" vertical="center" wrapText="1"/>
    </xf>
    <xf numFmtId="0" fontId="66" fillId="0" borderId="153" xfId="0" applyFont="1" applyFill="1" applyBorder="1" applyAlignment="1">
      <alignment horizontal="center" vertical="center" wrapText="1"/>
    </xf>
    <xf numFmtId="0" fontId="72" fillId="0" borderId="0" xfId="0" applyFont="1" applyFill="1" applyAlignment="1">
      <alignment horizontal="left" vertical="top"/>
    </xf>
    <xf numFmtId="0" fontId="22" fillId="0" borderId="153" xfId="0" applyFont="1" applyFill="1" applyBorder="1" applyAlignment="1">
      <alignment horizontal="left" vertical="center" wrapText="1"/>
    </xf>
    <xf numFmtId="0" fontId="22" fillId="0" borderId="170" xfId="0" applyFont="1" applyFill="1" applyBorder="1" applyAlignment="1">
      <alignment horizontal="left" vertical="center" wrapText="1"/>
    </xf>
    <xf numFmtId="0" fontId="22" fillId="0" borderId="153" xfId="0" applyFont="1" applyFill="1" applyBorder="1" applyAlignment="1">
      <alignment horizontal="left" vertical="center"/>
    </xf>
    <xf numFmtId="0" fontId="22" fillId="0" borderId="170" xfId="0" applyFont="1" applyFill="1" applyBorder="1" applyAlignment="1">
      <alignment horizontal="left" vertical="center"/>
    </xf>
    <xf numFmtId="0" fontId="22" fillId="0" borderId="171" xfId="0" applyFont="1" applyFill="1" applyBorder="1" applyAlignment="1">
      <alignment horizontal="left" vertical="center"/>
    </xf>
    <xf numFmtId="0" fontId="22" fillId="0" borderId="168" xfId="0" applyFont="1" applyFill="1" applyBorder="1" applyAlignment="1">
      <alignment horizontal="left" vertical="center"/>
    </xf>
    <xf numFmtId="0" fontId="22" fillId="0" borderId="149" xfId="0" applyFont="1" applyFill="1" applyBorder="1" applyAlignment="1">
      <alignment horizontal="left" vertical="center"/>
    </xf>
    <xf numFmtId="0" fontId="22" fillId="0" borderId="158" xfId="0" applyFont="1" applyFill="1" applyBorder="1" applyAlignment="1">
      <alignment horizontal="left" vertical="center" wrapText="1"/>
    </xf>
    <xf numFmtId="0" fontId="22" fillId="0" borderId="172" xfId="0" applyFont="1" applyFill="1" applyBorder="1" applyAlignment="1">
      <alignment horizontal="left" vertical="center" wrapText="1"/>
    </xf>
    <xf numFmtId="0" fontId="145" fillId="0" borderId="0" xfId="0" applyFont="1" applyFill="1" applyAlignment="1">
      <alignment/>
    </xf>
    <xf numFmtId="0" fontId="145" fillId="3" borderId="0" xfId="0" applyFont="1" applyFill="1" applyAlignment="1">
      <alignment/>
    </xf>
    <xf numFmtId="10" fontId="145" fillId="3" borderId="0" xfId="0" applyNumberFormat="1" applyFont="1" applyFill="1" applyAlignment="1">
      <alignment/>
    </xf>
    <xf numFmtId="0" fontId="5" fillId="0" borderId="12"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5" fillId="0" borderId="1" xfId="0" applyFont="1" applyBorder="1" applyAlignment="1">
      <alignment horizontal="left"/>
    </xf>
    <xf numFmtId="0" fontId="16" fillId="2" borderId="37" xfId="0" applyFont="1" applyFill="1" applyBorder="1" applyAlignment="1">
      <alignment horizontal="left" vertical="center"/>
    </xf>
    <xf numFmtId="0" fontId="16" fillId="2" borderId="147" xfId="0" applyFont="1" applyFill="1" applyBorder="1" applyAlignment="1">
      <alignment horizontal="left" vertical="center"/>
    </xf>
    <xf numFmtId="0" fontId="16" fillId="2" borderId="38" xfId="0" applyFont="1" applyFill="1" applyBorder="1" applyAlignment="1">
      <alignment horizontal="left" vertical="center"/>
    </xf>
    <xf numFmtId="0" fontId="4" fillId="0" borderId="37" xfId="0" applyFont="1" applyBorder="1" applyAlignment="1">
      <alignment horizontal="left" vertical="center" wrapText="1"/>
    </xf>
    <xf numFmtId="0" fontId="4" fillId="0" borderId="147" xfId="0" applyFont="1" applyBorder="1" applyAlignment="1">
      <alignment horizontal="left" vertical="center" wrapText="1"/>
    </xf>
    <xf numFmtId="0" fontId="4" fillId="0" borderId="38" xfId="0" applyFont="1" applyBorder="1" applyAlignment="1">
      <alignment horizontal="left" vertical="center" wrapText="1"/>
    </xf>
    <xf numFmtId="0" fontId="32" fillId="0" borderId="54" xfId="0" applyFont="1" applyBorder="1" applyAlignment="1">
      <alignment horizontal="center" vertical="top"/>
    </xf>
    <xf numFmtId="0" fontId="32" fillId="0" borderId="7" xfId="0" applyFont="1" applyBorder="1" applyAlignment="1">
      <alignment horizontal="center" vertical="top"/>
    </xf>
    <xf numFmtId="0" fontId="32" fillId="0" borderId="28" xfId="0" applyFont="1" applyBorder="1" applyAlignment="1">
      <alignment horizontal="center" vertical="top"/>
    </xf>
    <xf numFmtId="0" fontId="10" fillId="0" borderId="30" xfId="0" applyFont="1" applyBorder="1" applyAlignment="1">
      <alignment horizontal="left" vertical="center"/>
    </xf>
    <xf numFmtId="0" fontId="10" fillId="0" borderId="173" xfId="0" applyFont="1" applyBorder="1" applyAlignment="1">
      <alignment horizontal="left" vertical="center"/>
    </xf>
    <xf numFmtId="0" fontId="23" fillId="0" borderId="20" xfId="0" applyFont="1" applyBorder="1" applyAlignment="1">
      <alignment horizontal="left" vertical="top" wrapText="1"/>
    </xf>
    <xf numFmtId="0" fontId="23" fillId="0" borderId="22" xfId="0" applyFont="1" applyBorder="1" applyAlignment="1">
      <alignment horizontal="left" vertical="top" wrapText="1"/>
    </xf>
    <xf numFmtId="0" fontId="26" fillId="0" borderId="12" xfId="0" applyFont="1" applyBorder="1" applyAlignment="1">
      <alignment horizontal="left" vertical="top" wrapText="1"/>
    </xf>
    <xf numFmtId="0" fontId="26" fillId="0" borderId="2" xfId="0" applyFont="1" applyBorder="1" applyAlignment="1">
      <alignment horizontal="left" vertical="top" wrapText="1"/>
    </xf>
    <xf numFmtId="0" fontId="26" fillId="0" borderId="0" xfId="0" applyFont="1" applyBorder="1" applyAlignment="1">
      <alignment horizontal="left" vertical="top" wrapText="1"/>
    </xf>
    <xf numFmtId="0" fontId="26" fillId="0" borderId="3" xfId="0" applyFont="1" applyBorder="1" applyAlignment="1">
      <alignment horizontal="left" vertical="top" wrapText="1"/>
    </xf>
    <xf numFmtId="0" fontId="26" fillId="0" borderId="78" xfId="0" applyFont="1" applyBorder="1" applyAlignment="1">
      <alignment horizontal="left" vertical="top" wrapText="1"/>
    </xf>
    <xf numFmtId="0" fontId="26" fillId="0" borderId="14" xfId="0" applyFont="1" applyBorder="1" applyAlignment="1">
      <alignment horizontal="left" vertical="top" wrapText="1"/>
    </xf>
    <xf numFmtId="0" fontId="26" fillId="0" borderId="18" xfId="0" applyFont="1" applyBorder="1" applyAlignment="1">
      <alignment horizontal="left" vertical="top" wrapText="1"/>
    </xf>
    <xf numFmtId="0" fontId="26" fillId="0" borderId="19" xfId="0" applyFont="1" applyBorder="1" applyAlignment="1">
      <alignment horizontal="left" vertical="top" wrapText="1"/>
    </xf>
    <xf numFmtId="0" fontId="26" fillId="0" borderId="1" xfId="0" applyFont="1" applyBorder="1" applyAlignment="1">
      <alignment horizontal="left" vertical="top" wrapText="1"/>
    </xf>
    <xf numFmtId="0" fontId="10" fillId="0" borderId="12" xfId="0" applyFont="1" applyBorder="1" applyAlignment="1">
      <alignment horizontal="left" vertical="top" wrapText="1"/>
    </xf>
    <xf numFmtId="0" fontId="10" fillId="0" borderId="3" xfId="0" applyFont="1" applyBorder="1" applyAlignment="1">
      <alignment horizontal="left" vertical="top" wrapText="1"/>
    </xf>
    <xf numFmtId="0" fontId="32" fillId="0" borderId="12"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32" fillId="0" borderId="78" xfId="0" applyFont="1" applyBorder="1" applyAlignment="1">
      <alignment horizontal="left" vertical="top" wrapText="1"/>
    </xf>
    <xf numFmtId="0" fontId="32" fillId="0" borderId="0" xfId="0" applyFont="1" applyBorder="1" applyAlignment="1">
      <alignment horizontal="left" vertical="top" wrapText="1"/>
    </xf>
    <xf numFmtId="0" fontId="32" fillId="0" borderId="14" xfId="0"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0" fontId="32" fillId="0" borderId="1" xfId="0" applyFont="1" applyBorder="1" applyAlignment="1">
      <alignment horizontal="left" vertical="top" wrapText="1"/>
    </xf>
    <xf numFmtId="0" fontId="28" fillId="0" borderId="80" xfId="0" applyFont="1" applyBorder="1" applyAlignment="1">
      <alignment horizontal="left" vertical="top"/>
    </xf>
    <xf numFmtId="0" fontId="28" fillId="0" borderId="81" xfId="0" applyFont="1" applyBorder="1" applyAlignment="1">
      <alignment horizontal="left" vertical="top"/>
    </xf>
    <xf numFmtId="0" fontId="28" fillId="0" borderId="48" xfId="0" applyFont="1" applyBorder="1" applyAlignment="1">
      <alignment horizontal="left" vertical="top"/>
    </xf>
    <xf numFmtId="0" fontId="28" fillId="0" borderId="106" xfId="0" applyFont="1" applyBorder="1" applyAlignment="1">
      <alignment horizontal="left" vertical="top"/>
    </xf>
    <xf numFmtId="0" fontId="28" fillId="0" borderId="82" xfId="0" applyFont="1" applyBorder="1" applyAlignment="1">
      <alignment horizontal="left" vertical="top"/>
    </xf>
    <xf numFmtId="0" fontId="28" fillId="0" borderId="83" xfId="0" applyFont="1" applyBorder="1" applyAlignment="1">
      <alignment horizontal="left" vertical="top"/>
    </xf>
    <xf numFmtId="0" fontId="15" fillId="0" borderId="55"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50"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165" xfId="0" applyFont="1" applyBorder="1" applyAlignment="1">
      <alignment horizontal="center" vertical="center" wrapText="1"/>
    </xf>
    <xf numFmtId="0" fontId="24" fillId="0" borderId="49" xfId="0" applyFont="1" applyBorder="1" applyAlignment="1">
      <alignment horizontal="center" vertical="center" wrapText="1"/>
    </xf>
    <xf numFmtId="0" fontId="28" fillId="0" borderId="80" xfId="0" applyFont="1" applyBorder="1" applyAlignment="1">
      <alignment horizontal="left" vertical="top" wrapText="1"/>
    </xf>
    <xf numFmtId="0" fontId="28" fillId="0" borderId="48" xfId="0" applyFont="1" applyBorder="1" applyAlignment="1">
      <alignment horizontal="left" vertical="top" wrapText="1"/>
    </xf>
    <xf numFmtId="0" fontId="28" fillId="0" borderId="82" xfId="0" applyFont="1" applyBorder="1" applyAlignment="1">
      <alignment horizontal="left" vertical="top" wrapText="1"/>
    </xf>
    <xf numFmtId="0" fontId="32" fillId="0" borderId="99" xfId="0" applyFont="1" applyBorder="1" applyAlignment="1">
      <alignment horizontal="center" vertical="top"/>
    </xf>
    <xf numFmtId="0" fontId="32" fillId="0" borderId="36" xfId="0" applyFont="1" applyBorder="1" applyAlignment="1">
      <alignment horizontal="center" vertical="top"/>
    </xf>
    <xf numFmtId="0" fontId="32" fillId="0" borderId="97" xfId="0" applyFont="1" applyBorder="1" applyAlignment="1">
      <alignment horizontal="center" vertical="top"/>
    </xf>
    <xf numFmtId="0" fontId="32" fillId="0" borderId="105" xfId="0" applyFont="1" applyBorder="1" applyAlignment="1">
      <alignment horizontal="center" vertical="top"/>
    </xf>
    <xf numFmtId="0" fontId="32" fillId="0" borderId="49" xfId="0" applyFont="1" applyBorder="1" applyAlignment="1">
      <alignment horizontal="center" vertical="top"/>
    </xf>
    <xf numFmtId="0" fontId="32" fillId="0" borderId="174" xfId="0" applyFont="1" applyBorder="1" applyAlignment="1">
      <alignment horizontal="center" vertical="top"/>
    </xf>
    <xf numFmtId="0" fontId="28" fillId="0" borderId="175" xfId="0" applyFont="1" applyBorder="1" applyAlignment="1">
      <alignment horizontal="center" vertical="top" wrapText="1"/>
    </xf>
    <xf numFmtId="0" fontId="28" fillId="0" borderId="80" xfId="0" applyFont="1" applyBorder="1" applyAlignment="1">
      <alignment horizontal="center" vertical="top" wrapText="1"/>
    </xf>
    <xf numFmtId="0" fontId="28" fillId="0" borderId="81" xfId="0" applyFont="1" applyBorder="1" applyAlignment="1">
      <alignment horizontal="center" vertical="top" wrapText="1"/>
    </xf>
    <xf numFmtId="0" fontId="28" fillId="0" borderId="129" xfId="0" applyFont="1" applyBorder="1" applyAlignment="1">
      <alignment horizontal="center" vertical="top" wrapText="1"/>
    </xf>
    <xf numFmtId="0" fontId="28" fillId="0" borderId="48" xfId="0" applyFont="1" applyBorder="1" applyAlignment="1">
      <alignment horizontal="center" vertical="top" wrapText="1"/>
    </xf>
    <xf numFmtId="0" fontId="28" fillId="0" borderId="106" xfId="0" applyFont="1" applyBorder="1" applyAlignment="1">
      <alignment horizontal="center" vertical="top" wrapText="1"/>
    </xf>
    <xf numFmtId="0" fontId="28" fillId="0" borderId="176" xfId="0" applyFont="1" applyBorder="1" applyAlignment="1">
      <alignment horizontal="center" vertical="top" wrapText="1"/>
    </xf>
    <xf numFmtId="0" fontId="28" fillId="0" borderId="108" xfId="0" applyFont="1" applyBorder="1" applyAlignment="1">
      <alignment horizontal="center" vertical="top" wrapText="1"/>
    </xf>
    <xf numFmtId="0" fontId="28" fillId="0" borderId="177" xfId="0" applyFont="1" applyBorder="1" applyAlignment="1">
      <alignment horizontal="center" vertical="top" wrapText="1"/>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23" fillId="0" borderId="60" xfId="0" applyFont="1" applyBorder="1" applyAlignment="1">
      <alignment horizontal="left" vertical="top" wrapText="1"/>
    </xf>
    <xf numFmtId="0" fontId="23" fillId="0" borderId="59" xfId="0" applyFont="1" applyBorder="1" applyAlignment="1">
      <alignment horizontal="left" vertical="top" wrapText="1"/>
    </xf>
    <xf numFmtId="0" fontId="32" fillId="0" borderId="104" xfId="0" applyFont="1" applyBorder="1" applyAlignment="1">
      <alignment horizontal="center" vertical="top"/>
    </xf>
    <xf numFmtId="0" fontId="32" fillId="0" borderId="84" xfId="0" applyFont="1" applyBorder="1" applyAlignment="1">
      <alignment horizontal="center" vertical="top"/>
    </xf>
    <xf numFmtId="0" fontId="32" fillId="0" borderId="178" xfId="0" applyFont="1" applyBorder="1" applyAlignment="1">
      <alignment horizontal="center" vertical="top"/>
    </xf>
    <xf numFmtId="0" fontId="15" fillId="0" borderId="60" xfId="0" applyFont="1" applyBorder="1" applyAlignment="1">
      <alignment horizontal="center" vertical="center" wrapText="1"/>
    </xf>
    <xf numFmtId="0" fontId="15" fillId="0" borderId="52"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85" xfId="0" applyFont="1" applyBorder="1" applyAlignment="1">
      <alignment horizontal="center" vertical="center" wrapText="1"/>
    </xf>
    <xf numFmtId="0" fontId="134" fillId="0" borderId="36" xfId="0" applyFont="1" applyBorder="1" applyAlignment="1">
      <alignment horizontal="center" vertical="center" wrapText="1"/>
    </xf>
    <xf numFmtId="0" fontId="134" fillId="0" borderId="85" xfId="0" applyFont="1" applyBorder="1" applyAlignment="1">
      <alignment horizontal="center" vertical="center" wrapText="1"/>
    </xf>
    <xf numFmtId="0" fontId="26" fillId="0" borderId="176" xfId="0" applyFont="1" applyBorder="1" applyAlignment="1">
      <alignment horizontal="left" vertical="top" wrapText="1"/>
    </xf>
    <xf numFmtId="0" fontId="26" fillId="0" borderId="108" xfId="0" applyFont="1" applyBorder="1" applyAlignment="1">
      <alignment horizontal="left" vertical="top" wrapText="1"/>
    </xf>
    <xf numFmtId="0" fontId="26" fillId="0" borderId="177" xfId="0" applyFont="1" applyBorder="1" applyAlignment="1">
      <alignment horizontal="left" vertical="top" wrapText="1"/>
    </xf>
    <xf numFmtId="0" fontId="20" fillId="0" borderId="18" xfId="0" applyFont="1" applyBorder="1" applyAlignment="1">
      <alignment horizontal="left" wrapText="1"/>
    </xf>
    <xf numFmtId="0" fontId="20" fillId="0" borderId="19" xfId="0" applyFont="1" applyBorder="1" applyAlignment="1">
      <alignment horizontal="left" wrapText="1"/>
    </xf>
    <xf numFmtId="0" fontId="29" fillId="0" borderId="36" xfId="0" applyFont="1" applyBorder="1" applyAlignment="1">
      <alignment horizontal="center" vertical="top" wrapText="1"/>
    </xf>
    <xf numFmtId="0" fontId="29" fillId="0" borderId="85" xfId="0" applyFont="1" applyBorder="1" applyAlignment="1">
      <alignment horizontal="center" vertical="top" wrapText="1"/>
    </xf>
    <xf numFmtId="0" fontId="27" fillId="0" borderId="49" xfId="0" applyFont="1" applyBorder="1" applyAlignment="1">
      <alignment horizontal="center" vertical="center" wrapText="1"/>
    </xf>
    <xf numFmtId="0" fontId="27" fillId="0" borderId="164" xfId="0"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23" fillId="0" borderId="12" xfId="0" applyFont="1" applyBorder="1" applyAlignment="1">
      <alignment horizontal="center"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xf>
    <xf numFmtId="0" fontId="22" fillId="0" borderId="2" xfId="0" applyFont="1" applyBorder="1" applyAlignment="1">
      <alignment horizontal="center" vertical="center"/>
    </xf>
    <xf numFmtId="0" fontId="22" fillId="0" borderId="179" xfId="0" applyFont="1" applyBorder="1" applyAlignment="1">
      <alignment horizontal="center" vertical="center"/>
    </xf>
    <xf numFmtId="0" fontId="22" fillId="0" borderId="180" xfId="0" applyFont="1" applyBorder="1" applyAlignment="1">
      <alignment horizontal="center" vertical="center"/>
    </xf>
    <xf numFmtId="0" fontId="30" fillId="0" borderId="78" xfId="0" applyFont="1" applyBorder="1" applyAlignment="1">
      <alignment horizontal="center" vertical="top"/>
    </xf>
    <xf numFmtId="0" fontId="30" fillId="0" borderId="0" xfId="0" applyFont="1" applyBorder="1" applyAlignment="1">
      <alignment horizontal="center" vertical="top"/>
    </xf>
    <xf numFmtId="0" fontId="30" fillId="0" borderId="14" xfId="0" applyFont="1" applyBorder="1" applyAlignment="1">
      <alignment horizontal="center" vertical="top"/>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81" xfId="0" applyFont="1" applyBorder="1" applyAlignment="1">
      <alignment horizontal="center" vertical="center" wrapText="1"/>
    </xf>
    <xf numFmtId="0" fontId="23" fillId="0" borderId="147" xfId="0" applyFont="1" applyBorder="1" applyAlignment="1">
      <alignment horizontal="center" vertical="center" wrapText="1"/>
    </xf>
    <xf numFmtId="0" fontId="22" fillId="0" borderId="147" xfId="0" applyFont="1" applyBorder="1" applyAlignment="1">
      <alignment horizontal="center" vertical="center"/>
    </xf>
    <xf numFmtId="0" fontId="30" fillId="0" borderId="78" xfId="0" applyFont="1" applyBorder="1" applyAlignment="1">
      <alignment horizontal="center"/>
    </xf>
    <xf numFmtId="0" fontId="30" fillId="0" borderId="0" xfId="0" applyFont="1" applyBorder="1" applyAlignment="1">
      <alignment horizontal="center"/>
    </xf>
    <xf numFmtId="0" fontId="30" fillId="0" borderId="14" xfId="0" applyFont="1" applyBorder="1" applyAlignment="1">
      <alignment horizontal="center"/>
    </xf>
    <xf numFmtId="0" fontId="32" fillId="0" borderId="35" xfId="0" applyFont="1" applyBorder="1" applyAlignment="1">
      <alignment horizontal="center" vertical="top"/>
    </xf>
    <xf numFmtId="0" fontId="22" fillId="0" borderId="38" xfId="0" applyFont="1" applyBorder="1" applyAlignment="1">
      <alignment horizontal="center" vertical="center"/>
    </xf>
    <xf numFmtId="0" fontId="28" fillId="0" borderId="108" xfId="0" applyFont="1" applyBorder="1" applyAlignment="1">
      <alignment horizontal="left" vertical="top"/>
    </xf>
    <xf numFmtId="0" fontId="28" fillId="0" borderId="177" xfId="0" applyFont="1" applyBorder="1" applyAlignment="1">
      <alignment horizontal="left" vertical="top"/>
    </xf>
    <xf numFmtId="0" fontId="28" fillId="0" borderId="0" xfId="0" applyFont="1" applyBorder="1" applyAlignment="1">
      <alignment horizontal="left" vertical="top"/>
    </xf>
    <xf numFmtId="0" fontId="28" fillId="0" borderId="14" xfId="0" applyFont="1" applyBorder="1" applyAlignment="1">
      <alignment horizontal="left" vertical="top"/>
    </xf>
    <xf numFmtId="0" fontId="28" fillId="0" borderId="182" xfId="0" applyFont="1" applyBorder="1" applyAlignment="1">
      <alignment horizontal="left" vertical="top"/>
    </xf>
    <xf numFmtId="0" fontId="28" fillId="0" borderId="183" xfId="0" applyFont="1" applyBorder="1" applyAlignment="1">
      <alignment horizontal="left" vertical="top"/>
    </xf>
    <xf numFmtId="0" fontId="23" fillId="0" borderId="6" xfId="0" applyFont="1" applyBorder="1" applyAlignment="1">
      <alignment horizontal="center" vertical="center" wrapText="1"/>
    </xf>
    <xf numFmtId="0" fontId="23" fillId="0" borderId="61" xfId="0" applyFont="1" applyBorder="1" applyAlignment="1">
      <alignment horizontal="center" vertical="center" wrapText="1"/>
    </xf>
    <xf numFmtId="0" fontId="134" fillId="0" borderId="67" xfId="0" applyFont="1" applyBorder="1" applyAlignment="1">
      <alignment horizontal="center" vertical="center" wrapText="1"/>
    </xf>
    <xf numFmtId="0" fontId="134" fillId="0" borderId="132" xfId="0" applyFont="1" applyBorder="1" applyAlignment="1">
      <alignment horizontal="center" vertical="center" wrapText="1"/>
    </xf>
    <xf numFmtId="0" fontId="29" fillId="0" borderId="4" xfId="0" applyFont="1" applyBorder="1" applyAlignment="1">
      <alignment horizontal="center" vertical="top" wrapText="1"/>
    </xf>
    <xf numFmtId="0" fontId="29" fillId="0" borderId="16" xfId="0" applyFont="1" applyBorder="1" applyAlignment="1">
      <alignment horizontal="center" vertical="top" wrapText="1"/>
    </xf>
    <xf numFmtId="0" fontId="27" fillId="0" borderId="4"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23" fillId="0" borderId="13" xfId="0" applyFont="1" applyBorder="1" applyAlignment="1">
      <alignment horizontal="left" vertical="center" wrapText="1"/>
    </xf>
    <xf numFmtId="0" fontId="23" fillId="0" borderId="4" xfId="0" applyFont="1" applyBorder="1" applyAlignment="1">
      <alignment horizontal="left" vertical="center" wrapText="1"/>
    </xf>
    <xf numFmtId="0" fontId="23" fillId="0" borderId="16" xfId="0" applyFont="1" applyBorder="1" applyAlignment="1">
      <alignment horizontal="left" vertical="center" wrapText="1"/>
    </xf>
    <xf numFmtId="0" fontId="26" fillId="0" borderId="13" xfId="0" applyFont="1" applyBorder="1" applyAlignment="1">
      <alignment horizontal="center" vertical="top" wrapText="1"/>
    </xf>
    <xf numFmtId="0" fontId="26" fillId="0" borderId="4" xfId="0" applyFont="1" applyBorder="1" applyAlignment="1">
      <alignment horizontal="center" vertical="top" wrapText="1"/>
    </xf>
    <xf numFmtId="0" fontId="26" fillId="0" borderId="16" xfId="0" applyFont="1" applyBorder="1" applyAlignment="1">
      <alignment horizontal="center" vertical="top" wrapText="1"/>
    </xf>
    <xf numFmtId="0" fontId="4" fillId="0" borderId="147" xfId="0" applyFont="1" applyBorder="1" applyAlignment="1">
      <alignment horizontal="center" vertical="center"/>
    </xf>
    <xf numFmtId="0" fontId="28" fillId="0" borderId="180" xfId="0" applyFont="1" applyBorder="1" applyAlignment="1">
      <alignment horizontal="center" vertical="top" wrapText="1"/>
    </xf>
    <xf numFmtId="0" fontId="28" fillId="0" borderId="2" xfId="0" applyFont="1" applyBorder="1" applyAlignment="1">
      <alignment horizontal="center" vertical="top" wrapText="1"/>
    </xf>
    <xf numFmtId="0" fontId="28" fillId="0" borderId="3" xfId="0" applyFont="1" applyBorder="1" applyAlignment="1">
      <alignment horizontal="center" vertical="top" wrapText="1"/>
    </xf>
    <xf numFmtId="0" fontId="28" fillId="0" borderId="20" xfId="0" applyFont="1" applyBorder="1" applyAlignment="1">
      <alignment horizontal="center" vertical="top" wrapText="1"/>
    </xf>
    <xf numFmtId="0" fontId="28" fillId="0" borderId="0" xfId="0" applyFont="1" applyBorder="1" applyAlignment="1">
      <alignment horizontal="center" vertical="top" wrapText="1"/>
    </xf>
    <xf numFmtId="0" fontId="28" fillId="0" borderId="14" xfId="0" applyFont="1" applyBorder="1" applyAlignment="1">
      <alignment horizontal="center" vertical="top" wrapText="1"/>
    </xf>
    <xf numFmtId="0" fontId="28" fillId="0" borderId="184" xfId="0" applyFont="1" applyBorder="1" applyAlignment="1">
      <alignment horizontal="center" vertical="top" wrapText="1"/>
    </xf>
    <xf numFmtId="0" fontId="28" fillId="0" borderId="185" xfId="0" applyFont="1" applyBorder="1" applyAlignment="1">
      <alignment horizontal="center" vertical="top" wrapText="1"/>
    </xf>
    <xf numFmtId="0" fontId="28" fillId="0" borderId="186" xfId="0" applyFont="1" applyBorder="1" applyAlignment="1">
      <alignment horizontal="center" vertical="top" wrapText="1"/>
    </xf>
    <xf numFmtId="0" fontId="33" fillId="0" borderId="187" xfId="0" applyFont="1" applyBorder="1" applyAlignment="1">
      <alignment horizontal="center" vertical="center" wrapText="1"/>
    </xf>
    <xf numFmtId="0" fontId="24" fillId="0" borderId="79" xfId="0" applyFont="1" applyBorder="1" applyAlignment="1" quotePrefix="1">
      <alignment horizontal="center" vertical="top" wrapText="1"/>
    </xf>
    <xf numFmtId="0" fontId="24" fillId="0" borderId="7" xfId="0" applyFont="1" applyBorder="1" applyAlignment="1">
      <alignment horizontal="center" vertical="top" wrapText="1"/>
    </xf>
    <xf numFmtId="0" fontId="24" fillId="0" borderId="188" xfId="0" applyFont="1" applyBorder="1" applyAlignment="1" quotePrefix="1">
      <alignment horizontal="center" vertical="top" wrapText="1"/>
    </xf>
    <xf numFmtId="0" fontId="24" fillId="0" borderId="67" xfId="0" applyFont="1" applyBorder="1" applyAlignment="1">
      <alignment horizontal="center" vertical="top" wrapText="1"/>
    </xf>
    <xf numFmtId="0" fontId="28" fillId="0" borderId="189" xfId="0" applyFont="1" applyBorder="1" applyAlignment="1">
      <alignment horizontal="left" vertical="top" wrapText="1"/>
    </xf>
    <xf numFmtId="0" fontId="28" fillId="0" borderId="0" xfId="0" applyFont="1" applyBorder="1" applyAlignment="1">
      <alignment horizontal="left" vertical="top" wrapText="1"/>
    </xf>
    <xf numFmtId="0" fontId="28" fillId="0" borderId="182" xfId="0" applyFont="1" applyBorder="1" applyAlignment="1">
      <alignment horizontal="left" vertical="top" wrapText="1"/>
    </xf>
    <xf numFmtId="0" fontId="28" fillId="0" borderId="189" xfId="0" applyFont="1" applyBorder="1" applyAlignment="1">
      <alignment horizontal="left" vertical="top"/>
    </xf>
    <xf numFmtId="0" fontId="28" fillId="0" borderId="190" xfId="0" applyFont="1" applyBorder="1" applyAlignment="1">
      <alignment horizontal="left" vertical="top"/>
    </xf>
    <xf numFmtId="0" fontId="32" fillId="0" borderId="131" xfId="0" applyFont="1" applyBorder="1" applyAlignment="1">
      <alignment horizontal="center" vertical="top"/>
    </xf>
    <xf numFmtId="0" fontId="32" fillId="0" borderId="67" xfId="0" applyFont="1" applyBorder="1" applyAlignment="1">
      <alignment horizontal="center" vertical="top"/>
    </xf>
    <xf numFmtId="0" fontId="32" fillId="0" borderId="191" xfId="0" applyFont="1" applyBorder="1" applyAlignment="1">
      <alignment horizontal="center" vertical="top"/>
    </xf>
    <xf numFmtId="0" fontId="32" fillId="0" borderId="13" xfId="0" applyFont="1" applyBorder="1" applyAlignment="1">
      <alignment horizontal="center" vertical="top"/>
    </xf>
    <xf numFmtId="0" fontId="32" fillId="0" borderId="4" xfId="0" applyFont="1" applyBorder="1" applyAlignment="1">
      <alignment horizontal="center" vertical="top"/>
    </xf>
    <xf numFmtId="0" fontId="32" fillId="0" borderId="125" xfId="0" applyFont="1" applyBorder="1" applyAlignment="1">
      <alignment horizontal="center" vertical="top"/>
    </xf>
    <xf numFmtId="0" fontId="32" fillId="0" borderId="5" xfId="0" applyFont="1" applyBorder="1" applyAlignment="1">
      <alignment horizontal="center" vertical="top"/>
    </xf>
    <xf numFmtId="0" fontId="32" fillId="0" borderId="6" xfId="0" applyFont="1" applyBorder="1" applyAlignment="1">
      <alignment horizontal="center" vertical="top"/>
    </xf>
    <xf numFmtId="0" fontId="15" fillId="0" borderId="187"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88" xfId="0" applyFont="1" applyBorder="1" applyAlignment="1">
      <alignment horizontal="center" vertical="center" wrapText="1"/>
    </xf>
    <xf numFmtId="0" fontId="24" fillId="0" borderId="67" xfId="0" applyFont="1" applyBorder="1" applyAlignment="1">
      <alignment horizontal="center" vertical="center" wrapText="1"/>
    </xf>
    <xf numFmtId="0" fontId="28" fillId="0" borderId="108" xfId="0" applyFont="1" applyBorder="1" applyAlignment="1">
      <alignment horizontal="left" vertical="top" wrapText="1"/>
    </xf>
    <xf numFmtId="0" fontId="28" fillId="0" borderId="192" xfId="0" applyFont="1" applyBorder="1" applyAlignment="1">
      <alignment horizontal="left" vertical="top" wrapText="1"/>
    </xf>
    <xf numFmtId="0" fontId="28" fillId="0" borderId="20" xfId="0" applyFont="1" applyBorder="1" applyAlignment="1">
      <alignment horizontal="left" vertical="top" wrapText="1"/>
    </xf>
    <xf numFmtId="0" fontId="28" fillId="0" borderId="30" xfId="0" applyFont="1" applyBorder="1" applyAlignment="1">
      <alignment horizontal="left" vertical="top" wrapText="1"/>
    </xf>
    <xf numFmtId="0" fontId="23" fillId="0" borderId="57" xfId="0" applyFont="1" applyBorder="1" applyAlignment="1">
      <alignment horizontal="left" vertical="center" wrapText="1"/>
    </xf>
    <xf numFmtId="0" fontId="23" fillId="0" borderId="36" xfId="0" applyFont="1" applyBorder="1" applyAlignment="1">
      <alignment horizontal="left" vertical="center" wrapText="1"/>
    </xf>
    <xf numFmtId="0" fontId="23" fillId="0" borderId="85" xfId="0" applyFont="1" applyBorder="1" applyAlignment="1">
      <alignment horizontal="left" vertical="center" wrapText="1"/>
    </xf>
    <xf numFmtId="0" fontId="9" fillId="0" borderId="36" xfId="0" applyFont="1" applyBorder="1" applyAlignment="1">
      <alignment horizontal="center" vertical="center" wrapText="1"/>
    </xf>
    <xf numFmtId="0" fontId="26" fillId="0" borderId="57" xfId="0" applyFont="1" applyBorder="1" applyAlignment="1">
      <alignment horizontal="center" vertical="top" wrapText="1"/>
    </xf>
    <xf numFmtId="0" fontId="26" fillId="0" borderId="36" xfId="0" applyFont="1" applyBorder="1" applyAlignment="1">
      <alignment horizontal="center" vertical="top" wrapText="1"/>
    </xf>
    <xf numFmtId="0" fontId="26" fillId="0" borderId="85" xfId="0" applyFont="1" applyBorder="1" applyAlignment="1">
      <alignment horizontal="center" vertical="top" wrapText="1"/>
    </xf>
    <xf numFmtId="0" fontId="24" fillId="0" borderId="99" xfId="0" applyFont="1" applyBorder="1" applyAlignment="1">
      <alignment horizontal="center" vertical="center" wrapText="1"/>
    </xf>
    <xf numFmtId="0" fontId="24" fillId="0" borderId="105" xfId="0" applyFont="1" applyBorder="1" applyAlignment="1">
      <alignment horizontal="center" vertical="center" wrapText="1"/>
    </xf>
    <xf numFmtId="10" fontId="34" fillId="13" borderId="78" xfId="0" applyNumberFormat="1" applyFont="1" applyFill="1" applyBorder="1" applyAlignment="1" applyProtection="1">
      <alignment horizontal="center" wrapText="1"/>
      <protection locked="0"/>
    </xf>
    <xf numFmtId="10" fontId="34" fillId="13" borderId="14" xfId="0" applyNumberFormat="1" applyFont="1" applyFill="1" applyBorder="1" applyAlignment="1" applyProtection="1">
      <alignment horizontal="center" wrapText="1"/>
      <protection locked="0"/>
    </xf>
    <xf numFmtId="0" fontId="54" fillId="0" borderId="193" xfId="0" applyFont="1" applyBorder="1" applyAlignment="1" applyProtection="1">
      <alignment horizontal="center" vertical="center"/>
      <protection locked="0"/>
    </xf>
    <xf numFmtId="0" fontId="54" fillId="0" borderId="81" xfId="0" applyFont="1" applyBorder="1" applyAlignment="1" applyProtection="1">
      <alignment horizontal="center" vertical="center"/>
      <protection locked="0"/>
    </xf>
    <xf numFmtId="0" fontId="54" fillId="0" borderId="194" xfId="0" applyFont="1" applyBorder="1" applyAlignment="1" applyProtection="1">
      <alignment horizontal="center" vertical="center"/>
      <protection locked="0"/>
    </xf>
    <xf numFmtId="0" fontId="54" fillId="0" borderId="83" xfId="0" applyFont="1" applyBorder="1" applyAlignment="1" applyProtection="1">
      <alignment horizontal="center" vertical="center"/>
      <protection locked="0"/>
    </xf>
    <xf numFmtId="0" fontId="10" fillId="0" borderId="180"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26" fillId="0" borderId="180"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10" fontId="0" fillId="0" borderId="37" xfId="0" applyNumberFormat="1" applyFill="1" applyBorder="1" applyAlignment="1" applyProtection="1">
      <alignment horizontal="center" vertical="center"/>
      <protection locked="0"/>
    </xf>
    <xf numFmtId="10" fontId="0" fillId="0" borderId="147" xfId="0" applyNumberFormat="1" applyFill="1" applyBorder="1" applyAlignment="1" applyProtection="1">
      <alignment horizontal="center" vertical="center"/>
      <protection locked="0"/>
    </xf>
    <xf numFmtId="10" fontId="0" fillId="0" borderId="38" xfId="0" applyNumberFormat="1" applyFill="1" applyBorder="1" applyAlignment="1" applyProtection="1">
      <alignment horizontal="center" vertical="center"/>
      <protection locked="0"/>
    </xf>
    <xf numFmtId="10" fontId="22" fillId="0" borderId="18" xfId="0" applyNumberFormat="1" applyFont="1" applyFill="1" applyBorder="1" applyAlignment="1" applyProtection="1">
      <alignment horizontal="center"/>
      <protection locked="0"/>
    </xf>
    <xf numFmtId="10" fontId="22" fillId="0" borderId="1" xfId="0" applyNumberFormat="1" applyFont="1" applyFill="1" applyBorder="1" applyAlignment="1" applyProtection="1">
      <alignment horizontal="center"/>
      <protection locked="0"/>
    </xf>
    <xf numFmtId="10" fontId="34" fillId="0" borderId="78" xfId="0" applyNumberFormat="1" applyFont="1" applyFill="1" applyBorder="1" applyAlignment="1" applyProtection="1">
      <alignment horizontal="center" wrapText="1"/>
      <protection locked="0"/>
    </xf>
    <xf numFmtId="10" fontId="34" fillId="0" borderId="14" xfId="0" applyNumberFormat="1" applyFont="1" applyFill="1" applyBorder="1" applyAlignment="1" applyProtection="1">
      <alignment horizontal="center" wrapText="1"/>
      <protection locked="0"/>
    </xf>
    <xf numFmtId="0" fontId="26" fillId="0" borderId="27" xfId="0" applyFont="1" applyBorder="1" applyAlignment="1" applyProtection="1">
      <alignment horizontal="center" vertical="center" wrapText="1"/>
      <protection locked="0"/>
    </xf>
    <xf numFmtId="0" fontId="26" fillId="0" borderId="106"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80" fontId="10" fillId="0" borderId="194" xfId="0" applyNumberFormat="1" applyFont="1" applyBorder="1" applyAlignment="1" applyProtection="1">
      <alignment horizontal="left" vertical="center"/>
      <protection locked="0"/>
    </xf>
    <xf numFmtId="180" fontId="10" fillId="0" borderId="83" xfId="0" applyNumberFormat="1" applyFont="1" applyBorder="1" applyAlignment="1" applyProtection="1">
      <alignment horizontal="left" vertical="center"/>
      <protection locked="0"/>
    </xf>
    <xf numFmtId="180" fontId="10" fillId="0" borderId="27" xfId="0" applyNumberFormat="1" applyFont="1" applyBorder="1" applyAlignment="1" applyProtection="1">
      <alignment horizontal="left" vertical="center"/>
      <protection locked="0"/>
    </xf>
    <xf numFmtId="180" fontId="10" fillId="0" borderId="106" xfId="0" applyNumberFormat="1" applyFont="1" applyBorder="1" applyAlignment="1" applyProtection="1">
      <alignment horizontal="left" vertical="center"/>
      <protection locked="0"/>
    </xf>
    <xf numFmtId="180" fontId="10" fillId="0" borderId="193" xfId="0" applyNumberFormat="1" applyFont="1" applyBorder="1" applyAlignment="1" applyProtection="1">
      <alignment horizontal="left" vertical="center"/>
      <protection locked="0"/>
    </xf>
    <xf numFmtId="180" fontId="10" fillId="0" borderId="81" xfId="0" applyNumberFormat="1" applyFont="1" applyBorder="1" applyAlignment="1" applyProtection="1">
      <alignment horizontal="left" vertical="center"/>
      <protection locked="0"/>
    </xf>
    <xf numFmtId="49" fontId="0" fillId="0" borderId="0" xfId="0" applyNumberFormat="1" applyFill="1" applyBorder="1" applyAlignment="1" applyProtection="1">
      <alignment horizontal="left" vertical="center"/>
      <protection locked="0"/>
    </xf>
    <xf numFmtId="0" fontId="87" fillId="0" borderId="136" xfId="0" applyFont="1" applyFill="1" applyBorder="1" applyAlignment="1">
      <alignment vertical="center" wrapText="1"/>
    </xf>
    <xf numFmtId="0" fontId="87" fillId="0" borderId="116" xfId="0" applyFont="1" applyFill="1" applyBorder="1" applyAlignment="1">
      <alignment vertical="center" wrapText="1"/>
    </xf>
    <xf numFmtId="0" fontId="87" fillId="0" borderId="119" xfId="0" applyFont="1" applyFill="1" applyBorder="1" applyAlignment="1">
      <alignment vertical="center" wrapText="1"/>
    </xf>
    <xf numFmtId="0" fontId="87" fillId="0" borderId="137" xfId="0" applyFont="1" applyFill="1" applyBorder="1" applyAlignment="1">
      <alignment vertical="center" wrapText="1"/>
    </xf>
    <xf numFmtId="0" fontId="87" fillId="0" borderId="117" xfId="0" applyFont="1" applyFill="1" applyBorder="1" applyAlignment="1">
      <alignment vertical="center" wrapText="1"/>
    </xf>
    <xf numFmtId="0" fontId="87" fillId="0" borderId="120" xfId="0" applyFont="1" applyFill="1" applyBorder="1" applyAlignment="1">
      <alignment vertical="center" wrapText="1"/>
    </xf>
    <xf numFmtId="0" fontId="87" fillId="0" borderId="136" xfId="0" applyFont="1" applyFill="1" applyBorder="1" applyAlignment="1">
      <alignment horizontal="left" vertical="center" wrapText="1"/>
    </xf>
    <xf numFmtId="0" fontId="87" fillId="0" borderId="116" xfId="0" applyFont="1" applyFill="1" applyBorder="1" applyAlignment="1">
      <alignment horizontal="left" vertical="center" wrapText="1"/>
    </xf>
    <xf numFmtId="0" fontId="87" fillId="0" borderId="119" xfId="0" applyFont="1" applyFill="1" applyBorder="1" applyAlignment="1">
      <alignment horizontal="left" vertical="center" wrapText="1"/>
    </xf>
    <xf numFmtId="0" fontId="35" fillId="0" borderId="0" xfId="21" applyFill="1" applyAlignment="1">
      <alignment horizontal="left" vertical="center" wrapText="1"/>
    </xf>
    <xf numFmtId="0" fontId="0" fillId="0" borderId="0" xfId="0" applyFill="1" applyAlignment="1">
      <alignment horizontal="left" vertical="center" wrapText="1"/>
    </xf>
    <xf numFmtId="0" fontId="92" fillId="0" borderId="0" xfId="21" applyFont="1" applyFill="1" applyAlignment="1">
      <alignment horizontal="left" vertical="center" wrapText="1"/>
    </xf>
    <xf numFmtId="0" fontId="73" fillId="3" borderId="195" xfId="0" applyFont="1" applyFill="1" applyBorder="1" applyAlignment="1">
      <alignment horizontal="center" vertical="center"/>
    </xf>
    <xf numFmtId="0" fontId="73" fillId="3" borderId="196" xfId="0" applyFont="1" applyFill="1" applyBorder="1" applyAlignment="1">
      <alignment horizontal="center" vertical="center"/>
    </xf>
    <xf numFmtId="0" fontId="73" fillId="3" borderId="197" xfId="0" applyFont="1" applyFill="1" applyBorder="1" applyAlignment="1">
      <alignment horizontal="center" vertical="center"/>
    </xf>
    <xf numFmtId="0" fontId="58" fillId="0" borderId="198" xfId="0" applyFont="1" applyBorder="1" applyAlignment="1">
      <alignment horizontal="center" vertical="center" wrapText="1"/>
    </xf>
    <xf numFmtId="0" fontId="5" fillId="0" borderId="199" xfId="0" applyFont="1" applyBorder="1" applyAlignment="1">
      <alignment horizontal="center" vertical="center" wrapText="1"/>
    </xf>
    <xf numFmtId="0" fontId="5" fillId="0" borderId="200" xfId="0" applyFont="1" applyBorder="1" applyAlignment="1">
      <alignment horizontal="center" vertical="center" wrapText="1"/>
    </xf>
    <xf numFmtId="0" fontId="5" fillId="0" borderId="201"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04" xfId="0" applyFont="1" applyBorder="1" applyAlignment="1">
      <alignment horizontal="center" vertical="center" wrapText="1"/>
    </xf>
    <xf numFmtId="183" fontId="24" fillId="0" borderId="202" xfId="0" applyNumberFormat="1" applyFont="1" applyBorder="1" applyAlignment="1">
      <alignment horizontal="center" vertical="center" wrapText="1"/>
    </xf>
    <xf numFmtId="183" fontId="24" fillId="0" borderId="203" xfId="0" applyNumberFormat="1" applyFont="1" applyBorder="1" applyAlignment="1">
      <alignment horizontal="center" vertical="center" wrapText="1"/>
    </xf>
    <xf numFmtId="183" fontId="24" fillId="0" borderId="204" xfId="0" applyNumberFormat="1" applyFont="1" applyBorder="1" applyAlignment="1">
      <alignment horizontal="center" vertical="center" wrapText="1"/>
    </xf>
    <xf numFmtId="184" fontId="34" fillId="0" borderId="37" xfId="0" applyNumberFormat="1" applyFont="1" applyBorder="1" applyAlignment="1">
      <alignment horizontal="center"/>
    </xf>
    <xf numFmtId="184" fontId="34" fillId="0" borderId="147" xfId="0" applyNumberFormat="1" applyFont="1" applyBorder="1" applyAlignment="1">
      <alignment horizontal="center"/>
    </xf>
    <xf numFmtId="184" fontId="34" fillId="0" borderId="38" xfId="0" applyNumberFormat="1" applyFont="1" applyBorder="1" applyAlignment="1">
      <alignment horizontal="center"/>
    </xf>
    <xf numFmtId="0" fontId="10" fillId="0" borderId="174" xfId="0" applyFont="1" applyBorder="1" applyAlignment="1">
      <alignment horizontal="left" vertical="top" wrapText="1"/>
    </xf>
    <xf numFmtId="0" fontId="10" fillId="0" borderId="51" xfId="0" applyFont="1" applyBorder="1" applyAlignment="1">
      <alignment horizontal="left" vertical="top" wrapText="1"/>
    </xf>
    <xf numFmtId="0" fontId="59" fillId="7" borderId="205" xfId="0" applyFont="1" applyFill="1" applyBorder="1" applyAlignment="1">
      <alignment horizontal="center" vertical="center"/>
    </xf>
    <xf numFmtId="0" fontId="59" fillId="7" borderId="206" xfId="0" applyFont="1" applyFill="1" applyBorder="1" applyAlignment="1">
      <alignment horizontal="center" vertical="center"/>
    </xf>
    <xf numFmtId="0" fontId="34" fillId="0" borderId="207" xfId="0" applyFont="1" applyFill="1" applyBorder="1" applyAlignment="1">
      <alignment horizontal="center" vertical="center"/>
    </xf>
    <xf numFmtId="0" fontId="15" fillId="0" borderId="208" xfId="0" applyFont="1" applyFill="1" applyBorder="1" applyAlignment="1">
      <alignment horizontal="center" vertical="center"/>
    </xf>
    <xf numFmtId="0" fontId="34" fillId="3" borderId="209" xfId="0" applyFont="1" applyFill="1" applyBorder="1" applyAlignment="1">
      <alignment horizontal="center" vertical="center"/>
    </xf>
    <xf numFmtId="0" fontId="15" fillId="3" borderId="99" xfId="0" applyFont="1" applyFill="1" applyBorder="1" applyAlignment="1">
      <alignment horizontal="center" vertical="center"/>
    </xf>
    <xf numFmtId="188" fontId="25" fillId="5" borderId="37" xfId="0" applyNumberFormat="1" applyFont="1" applyFill="1" applyBorder="1" applyAlignment="1">
      <alignment horizontal="center" vertical="center"/>
    </xf>
    <xf numFmtId="188" fontId="25" fillId="5" borderId="147" xfId="0" applyNumberFormat="1" applyFont="1" applyFill="1" applyBorder="1" applyAlignment="1">
      <alignment horizontal="center" vertical="center"/>
    </xf>
    <xf numFmtId="188" fontId="25" fillId="5" borderId="38" xfId="0" applyNumberFormat="1" applyFont="1" applyFill="1" applyBorder="1" applyAlignment="1">
      <alignment horizontal="center" vertical="center"/>
    </xf>
    <xf numFmtId="184" fontId="15" fillId="0" borderId="147" xfId="0" applyNumberFormat="1" applyFont="1" applyBorder="1" applyAlignment="1">
      <alignment horizontal="center"/>
    </xf>
    <xf numFmtId="184" fontId="15" fillId="0" borderId="38" xfId="0" applyNumberFormat="1" applyFont="1" applyBorder="1" applyAlignment="1">
      <alignment horizontal="center"/>
    </xf>
    <xf numFmtId="0" fontId="10" fillId="0" borderId="97" xfId="0" applyFont="1" applyBorder="1" applyAlignment="1">
      <alignment horizontal="left" vertical="top" wrapText="1"/>
    </xf>
    <xf numFmtId="0" fontId="10" fillId="0" borderId="58" xfId="0" applyFont="1" applyBorder="1" applyAlignment="1">
      <alignment horizontal="left" vertical="top" wrapText="1"/>
    </xf>
    <xf numFmtId="0" fontId="34" fillId="0" borderId="95" xfId="0" applyFont="1" applyBorder="1" applyAlignment="1">
      <alignment horizontal="center" vertical="center"/>
    </xf>
    <xf numFmtId="0" fontId="15" fillId="0" borderId="36" xfId="0" applyFont="1" applyBorder="1" applyAlignment="1">
      <alignment horizontal="center" vertical="center"/>
    </xf>
    <xf numFmtId="189" fontId="80" fillId="0" borderId="203" xfId="0" applyNumberFormat="1" applyFont="1" applyBorder="1" applyAlignment="1">
      <alignment horizontal="left" vertical="center" wrapText="1"/>
    </xf>
    <xf numFmtId="189" fontId="80" fillId="0" borderId="210" xfId="0" applyNumberFormat="1" applyFont="1" applyBorder="1" applyAlignment="1">
      <alignment horizontal="left" vertical="center" wrapText="1"/>
    </xf>
    <xf numFmtId="0" fontId="34" fillId="0" borderId="211" xfId="0" applyFont="1" applyBorder="1" applyAlignment="1">
      <alignment horizontal="center" vertical="center"/>
    </xf>
    <xf numFmtId="0" fontId="15" fillId="0" borderId="109" xfId="0" applyFont="1" applyBorder="1" applyAlignment="1">
      <alignment horizontal="center" vertical="center"/>
    </xf>
    <xf numFmtId="0" fontId="34" fillId="0" borderId="209" xfId="0" applyFont="1" applyBorder="1" applyAlignment="1">
      <alignment horizontal="center" vertical="center"/>
    </xf>
    <xf numFmtId="0" fontId="15" fillId="0" borderId="99" xfId="0" applyFont="1" applyBorder="1" applyAlignment="1">
      <alignment horizontal="center" vertical="center"/>
    </xf>
    <xf numFmtId="0" fontId="126" fillId="3" borderId="0" xfId="0" applyFont="1" applyFill="1" applyAlignment="1">
      <alignment horizontal="left"/>
    </xf>
    <xf numFmtId="0" fontId="67" fillId="3" borderId="0" xfId="0" applyFont="1" applyFill="1" applyAlignment="1">
      <alignment horizontal="left"/>
    </xf>
    <xf numFmtId="0" fontId="4" fillId="0" borderId="212" xfId="0" applyFont="1" applyBorder="1" applyAlignment="1">
      <alignment horizontal="left" wrapText="1"/>
    </xf>
    <xf numFmtId="0" fontId="4" fillId="0" borderId="0" xfId="0" applyFont="1" applyAlignment="1">
      <alignment horizontal="left" wrapText="1"/>
    </xf>
    <xf numFmtId="0" fontId="125" fillId="3" borderId="213" xfId="0" applyFont="1" applyFill="1" applyBorder="1" applyAlignment="1">
      <alignment horizontal="center"/>
    </xf>
    <xf numFmtId="0" fontId="125" fillId="3" borderId="214" xfId="0" applyFont="1" applyFill="1" applyBorder="1" applyAlignment="1">
      <alignment horizontal="center"/>
    </xf>
    <xf numFmtId="184" fontId="0" fillId="0" borderId="0" xfId="0" applyNumberFormat="1" applyAlignment="1">
      <alignment/>
    </xf>
    <xf numFmtId="184" fontId="0" fillId="0" borderId="0" xfId="0" applyNumberFormat="1" applyAlignment="1">
      <alignment horizontal="left"/>
    </xf>
    <xf numFmtId="0" fontId="0" fillId="0" borderId="0" xfId="0" applyFont="1" applyAlignment="1">
      <alignment/>
    </xf>
    <xf numFmtId="0" fontId="146" fillId="3" borderId="117" xfId="0" applyFont="1" applyFill="1" applyBorder="1" applyAlignment="1">
      <alignment wrapText="1"/>
    </xf>
    <xf numFmtId="10" fontId="146" fillId="3" borderId="118" xfId="0" applyNumberFormat="1" applyFont="1" applyFill="1" applyBorder="1" applyAlignment="1">
      <alignment wrapText="1"/>
    </xf>
    <xf numFmtId="0" fontId="146" fillId="3" borderId="116" xfId="0" applyFont="1" applyFill="1" applyBorder="1" applyAlignment="1">
      <alignment horizontal="center" wrapText="1"/>
    </xf>
    <xf numFmtId="10" fontId="0" fillId="0" borderId="0" xfId="0" applyNumberFormat="1" applyAlignment="1">
      <alignment horizontal="center"/>
    </xf>
    <xf numFmtId="185" fontId="0" fillId="0" borderId="0" xfId="0" applyNumberFormat="1" applyAlignment="1">
      <alignment horizontal="center"/>
    </xf>
    <xf numFmtId="0" fontId="146" fillId="3" borderId="117" xfId="0" applyFont="1" applyFill="1" applyBorder="1" applyAlignment="1">
      <alignment horizontal="center" wrapText="1"/>
    </xf>
    <xf numFmtId="0" fontId="0" fillId="0" borderId="55" xfId="0" applyBorder="1" applyAlignment="1">
      <alignment/>
    </xf>
    <xf numFmtId="14" fontId="0" fillId="0" borderId="45" xfId="0" applyNumberFormat="1" applyBorder="1" applyAlignment="1">
      <alignment/>
    </xf>
    <xf numFmtId="0" fontId="0" fillId="0" borderId="46" xfId="0" applyBorder="1" applyAlignment="1">
      <alignment horizontal="right"/>
    </xf>
    <xf numFmtId="14" fontId="0" fillId="0" borderId="50" xfId="0" applyNumberFormat="1" applyBorder="1" applyAlignment="1">
      <alignment/>
    </xf>
    <xf numFmtId="0" fontId="0" fillId="0" borderId="63" xfId="0" applyBorder="1" applyAlignment="1">
      <alignment horizontal="right"/>
    </xf>
    <xf numFmtId="0" fontId="0" fillId="0" borderId="175" xfId="0" applyBorder="1" applyAlignment="1">
      <alignment/>
    </xf>
    <xf numFmtId="0" fontId="0" fillId="0" borderId="80" xfId="0" applyBorder="1" applyAlignment="1">
      <alignment/>
    </xf>
    <xf numFmtId="0" fontId="0" fillId="0" borderId="81" xfId="0" applyBorder="1" applyAlignment="1">
      <alignment horizontal="right"/>
    </xf>
    <xf numFmtId="0" fontId="0" fillId="0" borderId="129" xfId="0" applyBorder="1" applyAlignment="1">
      <alignment/>
    </xf>
    <xf numFmtId="0" fontId="0" fillId="0" borderId="48" xfId="0" applyBorder="1" applyAlignment="1">
      <alignment/>
    </xf>
    <xf numFmtId="0" fontId="0" fillId="0" borderId="106" xfId="0" applyBorder="1" applyAlignment="1">
      <alignment horizontal="right"/>
    </xf>
    <xf numFmtId="0" fontId="0" fillId="0" borderId="215" xfId="0" applyBorder="1" applyAlignment="1">
      <alignment/>
    </xf>
    <xf numFmtId="0" fontId="0" fillId="0" borderId="82" xfId="0" applyBorder="1" applyAlignment="1">
      <alignment/>
    </xf>
    <xf numFmtId="0" fontId="0" fillId="0" borderId="83" xfId="0" applyBorder="1" applyAlignment="1">
      <alignment horizontal="right"/>
    </xf>
    <xf numFmtId="0" fontId="0" fillId="0" borderId="55" xfId="0" applyBorder="1" applyAlignment="1">
      <alignment horizontal="right"/>
    </xf>
    <xf numFmtId="0" fontId="0" fillId="0" borderId="56" xfId="0" applyBorder="1" applyAlignment="1">
      <alignment horizontal="right"/>
    </xf>
    <xf numFmtId="0" fontId="0" fillId="0" borderId="45" xfId="0" applyBorder="1" applyAlignment="1">
      <alignment horizontal="right"/>
    </xf>
    <xf numFmtId="0" fontId="0" fillId="0" borderId="45" xfId="0" applyBorder="1" applyAlignment="1">
      <alignment/>
    </xf>
    <xf numFmtId="10" fontId="0" fillId="0" borderId="50" xfId="0" applyNumberFormat="1" applyBorder="1" applyAlignment="1">
      <alignment/>
    </xf>
    <xf numFmtId="0" fontId="147" fillId="0" borderId="0" xfId="0" applyFont="1" applyAlignment="1">
      <alignment horizontal="left"/>
    </xf>
    <xf numFmtId="0" fontId="0" fillId="0" borderId="0" xfId="0" applyBorder="1" applyAlignment="1">
      <alignment horizontal="right"/>
    </xf>
    <xf numFmtId="10" fontId="0" fillId="0" borderId="0" xfId="0" applyNumberFormat="1" applyBorder="1" applyAlignment="1">
      <alignment/>
    </xf>
    <xf numFmtId="0" fontId="0" fillId="0" borderId="0" xfId="0" applyBorder="1" applyAlignment="1">
      <alignment horizontal="center"/>
    </xf>
    <xf numFmtId="193" fontId="0" fillId="0" borderId="0" xfId="0" applyNumberFormat="1" applyAlignment="1">
      <alignment/>
    </xf>
    <xf numFmtId="0" fontId="0" fillId="0" borderId="50" xfId="0" applyBorder="1" applyAlignment="1">
      <alignment/>
    </xf>
    <xf numFmtId="14" fontId="0" fillId="0" borderId="60" xfId="0" applyNumberFormat="1" applyBorder="1" applyAlignment="1">
      <alignment/>
    </xf>
    <xf numFmtId="0" fontId="0" fillId="0" borderId="99" xfId="0" applyBorder="1" applyAlignment="1">
      <alignment/>
    </xf>
    <xf numFmtId="0" fontId="0" fillId="0" borderId="59" xfId="0" applyBorder="1" applyAlignment="1">
      <alignment horizontal="center"/>
    </xf>
    <xf numFmtId="0" fontId="0" fillId="0" borderId="39" xfId="0" applyBorder="1" applyAlignment="1">
      <alignment/>
    </xf>
    <xf numFmtId="0" fontId="0" fillId="0" borderId="75" xfId="0" applyBorder="1" applyAlignment="1">
      <alignment horizontal="right"/>
    </xf>
    <xf numFmtId="0" fontId="0" fillId="0" borderId="40" xfId="0" applyBorder="1" applyAlignment="1">
      <alignment horizontal="center"/>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59" xfId="0" applyBorder="1" applyAlignment="1">
      <alignment/>
    </xf>
    <xf numFmtId="0" fontId="0" fillId="0" borderId="50" xfId="0" applyBorder="1" applyAlignment="1">
      <alignment horizontal="left" vertical="top" wrapText="1"/>
    </xf>
    <xf numFmtId="0" fontId="0" fillId="0" borderId="63" xfId="0" applyBorder="1" applyAlignment="1">
      <alignment horizontal="left" vertical="top" wrapText="1"/>
    </xf>
    <xf numFmtId="0" fontId="0" fillId="3" borderId="40" xfId="0" applyFill="1" applyBorder="1" applyAlignment="1">
      <alignment/>
    </xf>
    <xf numFmtId="14" fontId="0" fillId="0" borderId="0" xfId="0" applyNumberFormat="1" applyFont="1" applyAlignment="1">
      <alignment horizontal="left"/>
    </xf>
    <xf numFmtId="0" fontId="0" fillId="0" borderId="84" xfId="0" applyBorder="1" applyAlignment="1">
      <alignment/>
    </xf>
    <xf numFmtId="0" fontId="0" fillId="0" borderId="80" xfId="0" applyBorder="1" applyAlignment="1">
      <alignment horizontal="center"/>
    </xf>
    <xf numFmtId="0" fontId="0" fillId="0" borderId="48" xfId="0" applyBorder="1" applyAlignment="1">
      <alignment horizontal="center"/>
    </xf>
    <xf numFmtId="0" fontId="0" fillId="0" borderId="82" xfId="0" applyBorder="1" applyAlignment="1">
      <alignment horizontal="center"/>
    </xf>
    <xf numFmtId="0" fontId="0" fillId="0" borderId="37" xfId="0" applyBorder="1" applyAlignment="1">
      <alignment/>
    </xf>
    <xf numFmtId="0" fontId="0" fillId="0" borderId="147" xfId="0" applyBorder="1" applyAlignment="1">
      <alignment/>
    </xf>
    <xf numFmtId="0" fontId="0" fillId="0" borderId="147" xfId="0" applyBorder="1" applyAlignment="1">
      <alignment horizontal="center"/>
    </xf>
    <xf numFmtId="0" fontId="0" fillId="0" borderId="216" xfId="0" applyBorder="1" applyAlignment="1">
      <alignment horizontal="right"/>
    </xf>
    <xf numFmtId="0" fontId="0" fillId="0" borderId="40" xfId="0" applyBorder="1" applyAlignment="1">
      <alignment horizontal="right"/>
    </xf>
    <xf numFmtId="0" fontId="0" fillId="0" borderId="38" xfId="0" applyBorder="1" applyAlignment="1">
      <alignment horizontal="right"/>
    </xf>
    <xf numFmtId="189" fontId="0" fillId="0" borderId="0" xfId="0" applyNumberFormat="1" applyAlignment="1">
      <alignment/>
    </xf>
    <xf numFmtId="0" fontId="0" fillId="0" borderId="46" xfId="0" applyBorder="1" applyAlignment="1" quotePrefix="1">
      <alignment horizontal="center"/>
    </xf>
    <xf numFmtId="0" fontId="0" fillId="0" borderId="104" xfId="0" applyBorder="1" applyAlignment="1">
      <alignment/>
    </xf>
    <xf numFmtId="0" fontId="0" fillId="0" borderId="74" xfId="0" applyBorder="1" applyAlignment="1">
      <alignment/>
    </xf>
    <xf numFmtId="0" fontId="0" fillId="0" borderId="217" xfId="0" applyBorder="1" applyAlignment="1">
      <alignment horizontal="right"/>
    </xf>
    <xf numFmtId="0" fontId="0" fillId="0" borderId="105" xfId="0" applyBorder="1" applyAlignment="1">
      <alignment horizontal="center"/>
    </xf>
    <xf numFmtId="0" fontId="0" fillId="0" borderId="49" xfId="0" applyBorder="1" applyAlignment="1">
      <alignment horizontal="center"/>
    </xf>
    <xf numFmtId="0" fontId="0" fillId="0" borderId="39" xfId="0" applyBorder="1" applyAlignment="1">
      <alignment horizontal="center"/>
    </xf>
    <xf numFmtId="0" fontId="0" fillId="0" borderId="60" xfId="0" applyBorder="1" applyAlignment="1">
      <alignment horizontal="center"/>
    </xf>
    <xf numFmtId="0" fontId="0" fillId="0" borderId="50" xfId="0" applyBorder="1" applyAlignment="1">
      <alignment horizontal="right"/>
    </xf>
    <xf numFmtId="0" fontId="0" fillId="3" borderId="216" xfId="0" applyFill="1" applyBorder="1" applyAlignment="1">
      <alignment/>
    </xf>
    <xf numFmtId="0" fontId="62" fillId="0" borderId="0" xfId="0" applyFont="1" applyFill="1" applyAlignment="1">
      <alignment/>
    </xf>
    <xf numFmtId="0" fontId="88" fillId="3" borderId="117" xfId="0" applyFont="1" applyFill="1" applyBorder="1" applyAlignment="1">
      <alignment wrapText="1"/>
    </xf>
    <xf numFmtId="0" fontId="88" fillId="3" borderId="118" xfId="0" applyFont="1" applyFill="1" applyBorder="1" applyAlignment="1">
      <alignment wrapText="1"/>
    </xf>
    <xf numFmtId="0" fontId="88" fillId="3" borderId="138" xfId="0" applyFont="1" applyFill="1" applyBorder="1" applyAlignment="1">
      <alignment wrapText="1"/>
    </xf>
    <xf numFmtId="0" fontId="86" fillId="0" borderId="117" xfId="0" applyFont="1" applyFill="1" applyBorder="1" applyAlignment="1">
      <alignment horizontal="right" wrapText="1"/>
    </xf>
    <xf numFmtId="0" fontId="86" fillId="0" borderId="118" xfId="0" applyFont="1" applyFill="1" applyBorder="1" applyAlignment="1">
      <alignment horizontal="right" wrapText="1"/>
    </xf>
    <xf numFmtId="0" fontId="86" fillId="10" borderId="117" xfId="0" applyFont="1" applyFill="1" applyBorder="1" applyAlignment="1">
      <alignment horizontal="right" wrapText="1"/>
    </xf>
    <xf numFmtId="0" fontId="86" fillId="10" borderId="118" xfId="0" applyFont="1" applyFill="1" applyBorder="1" applyAlignment="1">
      <alignment horizontal="right" wrapText="1"/>
    </xf>
    <xf numFmtId="0" fontId="86" fillId="10" borderId="121" xfId="0" applyFont="1" applyFill="1" applyBorder="1" applyAlignment="1">
      <alignment horizontal="right" wrapText="1"/>
    </xf>
    <xf numFmtId="0" fontId="86" fillId="10" borderId="137" xfId="0" applyFont="1" applyFill="1" applyBorder="1" applyAlignment="1">
      <alignment horizontal="right" wrapText="1"/>
    </xf>
    <xf numFmtId="0" fontId="86" fillId="10" borderId="138" xfId="0" applyFont="1" applyFill="1" applyBorder="1" applyAlignment="1">
      <alignment horizontal="right" wrapText="1"/>
    </xf>
    <xf numFmtId="0" fontId="62" fillId="0" borderId="3" xfId="0" applyFont="1" applyBorder="1" applyAlignment="1">
      <alignment/>
    </xf>
    <xf numFmtId="10" fontId="62" fillId="0" borderId="1" xfId="0" applyNumberFormat="1" applyFont="1" applyBorder="1" applyAlignment="1">
      <alignment horizontal="left"/>
    </xf>
    <xf numFmtId="10" fontId="62" fillId="0" borderId="0" xfId="0" applyNumberFormat="1" applyFont="1" applyAlignment="1">
      <alignment/>
    </xf>
    <xf numFmtId="0" fontId="62" fillId="0" borderId="56" xfId="0" applyFont="1" applyBorder="1" applyAlignment="1">
      <alignment/>
    </xf>
    <xf numFmtId="0" fontId="62" fillId="0" borderId="46" xfId="0" applyFont="1" applyBorder="1" applyAlignment="1">
      <alignment/>
    </xf>
    <xf numFmtId="183" fontId="62" fillId="0" borderId="46" xfId="0" applyNumberFormat="1" applyFont="1" applyBorder="1" applyAlignment="1">
      <alignment/>
    </xf>
    <xf numFmtId="193" fontId="62" fillId="0" borderId="63" xfId="0" applyNumberFormat="1" applyFont="1" applyBorder="1" applyAlignment="1">
      <alignment/>
    </xf>
    <xf numFmtId="185" fontId="62" fillId="0" borderId="0" xfId="0" applyNumberFormat="1" applyFont="1" applyAlignment="1">
      <alignment/>
    </xf>
    <xf numFmtId="0" fontId="62" fillId="4" borderId="0" xfId="0" applyFont="1" applyFill="1" applyAlignment="1">
      <alignment/>
    </xf>
    <xf numFmtId="0" fontId="100" fillId="10" borderId="117" xfId="0" applyFont="1" applyFill="1" applyBorder="1" applyAlignment="1">
      <alignment horizontal="center" vertical="center" wrapText="1"/>
    </xf>
    <xf numFmtId="227" fontId="100" fillId="10" borderId="117" xfId="0" applyNumberFormat="1" applyFont="1" applyFill="1" applyBorder="1" applyAlignment="1">
      <alignment horizontal="right" vertical="center" wrapText="1"/>
    </xf>
    <xf numFmtId="0" fontId="148" fillId="10" borderId="117" xfId="0" applyFont="1" applyFill="1" applyBorder="1" applyAlignment="1">
      <alignment horizontal="center" vertical="center" wrapText="1"/>
    </xf>
    <xf numFmtId="227" fontId="148" fillId="10" borderId="117" xfId="0" applyNumberFormat="1" applyFont="1" applyFill="1" applyBorder="1" applyAlignment="1">
      <alignment horizontal="right" vertical="center" wrapText="1"/>
    </xf>
    <xf numFmtId="0" fontId="148" fillId="0" borderId="0" xfId="0" applyFont="1" applyAlignment="1">
      <alignment/>
    </xf>
    <xf numFmtId="0" fontId="0" fillId="0" borderId="0" xfId="0" applyFont="1" applyFill="1" applyAlignment="1">
      <alignment/>
    </xf>
    <xf numFmtId="0" fontId="61" fillId="0" borderId="0" xfId="0" applyFont="1" applyFill="1" applyAlignment="1">
      <alignment horizontal="left"/>
    </xf>
    <xf numFmtId="0" fontId="149" fillId="0" borderId="0" xfId="0" applyFont="1" applyFill="1" applyBorder="1" applyAlignment="1">
      <alignment horizontal="center" wrapText="1"/>
    </xf>
    <xf numFmtId="0" fontId="149" fillId="0" borderId="0" xfId="0" applyFont="1" applyFill="1" applyBorder="1" applyAlignment="1">
      <alignment wrapText="1"/>
    </xf>
    <xf numFmtId="0" fontId="146" fillId="0" borderId="0" xfId="0" applyFont="1" applyFill="1" applyBorder="1" applyAlignment="1">
      <alignment wrapText="1"/>
    </xf>
    <xf numFmtId="10" fontId="146" fillId="0" borderId="0" xfId="0" applyNumberFormat="1" applyFont="1" applyFill="1" applyBorder="1" applyAlignment="1">
      <alignment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3</xdr:col>
      <xdr:colOff>9525</xdr:colOff>
      <xdr:row>0</xdr:row>
      <xdr:rowOff>0</xdr:rowOff>
    </xdr:to>
    <xdr:sp>
      <xdr:nvSpPr>
        <xdr:cNvPr id="1" name="Line 1"/>
        <xdr:cNvSpPr>
          <a:spLocks/>
        </xdr:cNvSpPr>
      </xdr:nvSpPr>
      <xdr:spPr>
        <a:xfrm>
          <a:off x="16192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3</xdr:col>
      <xdr:colOff>0</xdr:colOff>
      <xdr:row>0</xdr:row>
      <xdr:rowOff>0</xdr:rowOff>
    </xdr:to>
    <xdr:sp>
      <xdr:nvSpPr>
        <xdr:cNvPr id="2" name="Line 2"/>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19050</xdr:colOff>
      <xdr:row>0</xdr:row>
      <xdr:rowOff>0</xdr:rowOff>
    </xdr:from>
    <xdr:to>
      <xdr:col>3</xdr:col>
      <xdr:colOff>19050</xdr:colOff>
      <xdr:row>0</xdr:row>
      <xdr:rowOff>0</xdr:rowOff>
    </xdr:to>
    <xdr:sp>
      <xdr:nvSpPr>
        <xdr:cNvPr id="3" name="Line 3"/>
        <xdr:cNvSpPr>
          <a:spLocks/>
        </xdr:cNvSpPr>
      </xdr:nvSpPr>
      <xdr:spPr>
        <a:xfrm>
          <a:off x="162877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3</xdr:col>
      <xdr:colOff>0</xdr:colOff>
      <xdr:row>0</xdr:row>
      <xdr:rowOff>0</xdr:rowOff>
    </xdr:to>
    <xdr:sp>
      <xdr:nvSpPr>
        <xdr:cNvPr id="4" name="Line 4"/>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0</xdr:row>
      <xdr:rowOff>0</xdr:rowOff>
    </xdr:from>
    <xdr:to>
      <xdr:col>3</xdr:col>
      <xdr:colOff>9525</xdr:colOff>
      <xdr:row>0</xdr:row>
      <xdr:rowOff>0</xdr:rowOff>
    </xdr:to>
    <xdr:sp>
      <xdr:nvSpPr>
        <xdr:cNvPr id="5" name="Line 5"/>
        <xdr:cNvSpPr>
          <a:spLocks/>
        </xdr:cNvSpPr>
      </xdr:nvSpPr>
      <xdr:spPr>
        <a:xfrm>
          <a:off x="16192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6" name="Line 14"/>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7" name="Line 15"/>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8" name="Line 16"/>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9" name="Line 17"/>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10" name="Line 18"/>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1" name="Line 19"/>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2" name="Line 20"/>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3" name="Line 21"/>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4" name="Line 22"/>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5" name="Line 23"/>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6" name="Line 24"/>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7" name="Line 25"/>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8" name="Line 26"/>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9" name="Line 27"/>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20" name="Line 28"/>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21" name="Line 29"/>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22" name="Line 30"/>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23" name="Line 31"/>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24" name="Line 32"/>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25" name="Line 33"/>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26" name="Line 34"/>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27" name="Line 35"/>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28" name="Line 36"/>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29" name="Line 37"/>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30" name="Line 38"/>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31" name="Line 39"/>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32" name="Line 40"/>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33" name="Line 41"/>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34" name="Line 42"/>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35" name="Line 43"/>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36" name="Line 44"/>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37" name="Line 45"/>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38" name="Line 46"/>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39" name="Line 47"/>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3</xdr:col>
      <xdr:colOff>0</xdr:colOff>
      <xdr:row>0</xdr:row>
      <xdr:rowOff>0</xdr:rowOff>
    </xdr:to>
    <xdr:sp>
      <xdr:nvSpPr>
        <xdr:cNvPr id="40" name="Line 50"/>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0</xdr:row>
      <xdr:rowOff>0</xdr:rowOff>
    </xdr:from>
    <xdr:to>
      <xdr:col>3</xdr:col>
      <xdr:colOff>9525</xdr:colOff>
      <xdr:row>0</xdr:row>
      <xdr:rowOff>0</xdr:rowOff>
    </xdr:to>
    <xdr:sp>
      <xdr:nvSpPr>
        <xdr:cNvPr id="41" name="Line 51"/>
        <xdr:cNvSpPr>
          <a:spLocks/>
        </xdr:cNvSpPr>
      </xdr:nvSpPr>
      <xdr:spPr>
        <a:xfrm>
          <a:off x="16192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19050</xdr:colOff>
      <xdr:row>0</xdr:row>
      <xdr:rowOff>0</xdr:rowOff>
    </xdr:from>
    <xdr:to>
      <xdr:col>6</xdr:col>
      <xdr:colOff>704850</xdr:colOff>
      <xdr:row>0</xdr:row>
      <xdr:rowOff>0</xdr:rowOff>
    </xdr:to>
    <xdr:sp>
      <xdr:nvSpPr>
        <xdr:cNvPr id="42" name="Rectangle 59"/>
        <xdr:cNvSpPr>
          <a:spLocks/>
        </xdr:cNvSpPr>
      </xdr:nvSpPr>
      <xdr:spPr>
        <a:xfrm>
          <a:off x="457200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0</xdr:row>
      <xdr:rowOff>0</xdr:rowOff>
    </xdr:from>
    <xdr:to>
      <xdr:col>18</xdr:col>
      <xdr:colOff>409575</xdr:colOff>
      <xdr:row>0</xdr:row>
      <xdr:rowOff>0</xdr:rowOff>
    </xdr:to>
    <xdr:sp>
      <xdr:nvSpPr>
        <xdr:cNvPr id="43" name="Line 72"/>
        <xdr:cNvSpPr>
          <a:spLocks/>
        </xdr:cNvSpPr>
      </xdr:nvSpPr>
      <xdr:spPr>
        <a:xfrm>
          <a:off x="13344525" y="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409575</xdr:colOff>
      <xdr:row>0</xdr:row>
      <xdr:rowOff>0</xdr:rowOff>
    </xdr:to>
    <xdr:sp>
      <xdr:nvSpPr>
        <xdr:cNvPr id="44" name="Line 73"/>
        <xdr:cNvSpPr>
          <a:spLocks/>
        </xdr:cNvSpPr>
      </xdr:nvSpPr>
      <xdr:spPr>
        <a:xfrm>
          <a:off x="133350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409575</xdr:colOff>
      <xdr:row>0</xdr:row>
      <xdr:rowOff>0</xdr:rowOff>
    </xdr:to>
    <xdr:sp>
      <xdr:nvSpPr>
        <xdr:cNvPr id="45" name="Line 74"/>
        <xdr:cNvSpPr>
          <a:spLocks/>
        </xdr:cNvSpPr>
      </xdr:nvSpPr>
      <xdr:spPr>
        <a:xfrm>
          <a:off x="133350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409575</xdr:colOff>
      <xdr:row>0</xdr:row>
      <xdr:rowOff>0</xdr:rowOff>
    </xdr:to>
    <xdr:sp>
      <xdr:nvSpPr>
        <xdr:cNvPr id="46" name="Line 75"/>
        <xdr:cNvSpPr>
          <a:spLocks/>
        </xdr:cNvSpPr>
      </xdr:nvSpPr>
      <xdr:spPr>
        <a:xfrm>
          <a:off x="133350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409575</xdr:colOff>
      <xdr:row>0</xdr:row>
      <xdr:rowOff>0</xdr:rowOff>
    </xdr:to>
    <xdr:sp>
      <xdr:nvSpPr>
        <xdr:cNvPr id="47" name="Line 76"/>
        <xdr:cNvSpPr>
          <a:spLocks/>
        </xdr:cNvSpPr>
      </xdr:nvSpPr>
      <xdr:spPr>
        <a:xfrm>
          <a:off x="133350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19050</xdr:colOff>
      <xdr:row>0</xdr:row>
      <xdr:rowOff>0</xdr:rowOff>
    </xdr:from>
    <xdr:to>
      <xdr:col>17</xdr:col>
      <xdr:colOff>0</xdr:colOff>
      <xdr:row>0</xdr:row>
      <xdr:rowOff>0</xdr:rowOff>
    </xdr:to>
    <xdr:sp>
      <xdr:nvSpPr>
        <xdr:cNvPr id="48" name="Line 77"/>
        <xdr:cNvSpPr>
          <a:spLocks/>
        </xdr:cNvSpPr>
      </xdr:nvSpPr>
      <xdr:spPr>
        <a:xfrm>
          <a:off x="120015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19050</xdr:colOff>
      <xdr:row>0</xdr:row>
      <xdr:rowOff>0</xdr:rowOff>
    </xdr:from>
    <xdr:to>
      <xdr:col>17</xdr:col>
      <xdr:colOff>0</xdr:colOff>
      <xdr:row>0</xdr:row>
      <xdr:rowOff>0</xdr:rowOff>
    </xdr:to>
    <xdr:sp>
      <xdr:nvSpPr>
        <xdr:cNvPr id="49" name="Line 78"/>
        <xdr:cNvSpPr>
          <a:spLocks/>
        </xdr:cNvSpPr>
      </xdr:nvSpPr>
      <xdr:spPr>
        <a:xfrm>
          <a:off x="120015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19050</xdr:colOff>
      <xdr:row>0</xdr:row>
      <xdr:rowOff>0</xdr:rowOff>
    </xdr:from>
    <xdr:to>
      <xdr:col>17</xdr:col>
      <xdr:colOff>0</xdr:colOff>
      <xdr:row>0</xdr:row>
      <xdr:rowOff>0</xdr:rowOff>
    </xdr:to>
    <xdr:sp>
      <xdr:nvSpPr>
        <xdr:cNvPr id="50" name="Line 79"/>
        <xdr:cNvSpPr>
          <a:spLocks/>
        </xdr:cNvSpPr>
      </xdr:nvSpPr>
      <xdr:spPr>
        <a:xfrm>
          <a:off x="120015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19050</xdr:colOff>
      <xdr:row>0</xdr:row>
      <xdr:rowOff>0</xdr:rowOff>
    </xdr:from>
    <xdr:to>
      <xdr:col>17</xdr:col>
      <xdr:colOff>0</xdr:colOff>
      <xdr:row>0</xdr:row>
      <xdr:rowOff>0</xdr:rowOff>
    </xdr:to>
    <xdr:sp>
      <xdr:nvSpPr>
        <xdr:cNvPr id="51" name="Line 80"/>
        <xdr:cNvSpPr>
          <a:spLocks/>
        </xdr:cNvSpPr>
      </xdr:nvSpPr>
      <xdr:spPr>
        <a:xfrm>
          <a:off x="120015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19050</xdr:colOff>
      <xdr:row>0</xdr:row>
      <xdr:rowOff>0</xdr:rowOff>
    </xdr:from>
    <xdr:to>
      <xdr:col>17</xdr:col>
      <xdr:colOff>0</xdr:colOff>
      <xdr:row>0</xdr:row>
      <xdr:rowOff>0</xdr:rowOff>
    </xdr:to>
    <xdr:sp>
      <xdr:nvSpPr>
        <xdr:cNvPr id="52" name="Line 81"/>
        <xdr:cNvSpPr>
          <a:spLocks/>
        </xdr:cNvSpPr>
      </xdr:nvSpPr>
      <xdr:spPr>
        <a:xfrm>
          <a:off x="120015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19050</xdr:colOff>
      <xdr:row>0</xdr:row>
      <xdr:rowOff>0</xdr:rowOff>
    </xdr:from>
    <xdr:to>
      <xdr:col>17</xdr:col>
      <xdr:colOff>0</xdr:colOff>
      <xdr:row>0</xdr:row>
      <xdr:rowOff>0</xdr:rowOff>
    </xdr:to>
    <xdr:sp>
      <xdr:nvSpPr>
        <xdr:cNvPr id="53" name="Line 82"/>
        <xdr:cNvSpPr>
          <a:spLocks/>
        </xdr:cNvSpPr>
      </xdr:nvSpPr>
      <xdr:spPr>
        <a:xfrm>
          <a:off x="120015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0</xdr:row>
      <xdr:rowOff>0</xdr:rowOff>
    </xdr:from>
    <xdr:to>
      <xdr:col>12</xdr:col>
      <xdr:colOff>0</xdr:colOff>
      <xdr:row>0</xdr:row>
      <xdr:rowOff>0</xdr:rowOff>
    </xdr:to>
    <xdr:sp>
      <xdr:nvSpPr>
        <xdr:cNvPr id="54" name="Line 83"/>
        <xdr:cNvSpPr>
          <a:spLocks/>
        </xdr:cNvSpPr>
      </xdr:nvSpPr>
      <xdr:spPr>
        <a:xfrm flipV="1">
          <a:off x="9153525" y="0"/>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0</xdr:row>
      <xdr:rowOff>0</xdr:rowOff>
    </xdr:from>
    <xdr:to>
      <xdr:col>8</xdr:col>
      <xdr:colOff>552450</xdr:colOff>
      <xdr:row>0</xdr:row>
      <xdr:rowOff>0</xdr:rowOff>
    </xdr:to>
    <xdr:sp>
      <xdr:nvSpPr>
        <xdr:cNvPr id="55" name="Line 84"/>
        <xdr:cNvSpPr>
          <a:spLocks/>
        </xdr:cNvSpPr>
      </xdr:nvSpPr>
      <xdr:spPr>
        <a:xfrm>
          <a:off x="6210300" y="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0</xdr:row>
      <xdr:rowOff>0</xdr:rowOff>
    </xdr:from>
    <xdr:to>
      <xdr:col>8</xdr:col>
      <xdr:colOff>0</xdr:colOff>
      <xdr:row>0</xdr:row>
      <xdr:rowOff>0</xdr:rowOff>
    </xdr:to>
    <xdr:sp>
      <xdr:nvSpPr>
        <xdr:cNvPr id="56" name="Line 85"/>
        <xdr:cNvSpPr>
          <a:spLocks/>
        </xdr:cNvSpPr>
      </xdr:nvSpPr>
      <xdr:spPr>
        <a:xfrm>
          <a:off x="6210300" y="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19050</xdr:colOff>
      <xdr:row>0</xdr:row>
      <xdr:rowOff>0</xdr:rowOff>
    </xdr:from>
    <xdr:to>
      <xdr:col>6</xdr:col>
      <xdr:colOff>704850</xdr:colOff>
      <xdr:row>0</xdr:row>
      <xdr:rowOff>0</xdr:rowOff>
    </xdr:to>
    <xdr:sp>
      <xdr:nvSpPr>
        <xdr:cNvPr id="57" name="Rectangle 86"/>
        <xdr:cNvSpPr>
          <a:spLocks/>
        </xdr:cNvSpPr>
      </xdr:nvSpPr>
      <xdr:spPr>
        <a:xfrm>
          <a:off x="457200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19050</xdr:colOff>
      <xdr:row>0</xdr:row>
      <xdr:rowOff>0</xdr:rowOff>
    </xdr:from>
    <xdr:to>
      <xdr:col>6</xdr:col>
      <xdr:colOff>704850</xdr:colOff>
      <xdr:row>0</xdr:row>
      <xdr:rowOff>0</xdr:rowOff>
    </xdr:to>
    <xdr:sp>
      <xdr:nvSpPr>
        <xdr:cNvPr id="58" name="Rectangle 87"/>
        <xdr:cNvSpPr>
          <a:spLocks/>
        </xdr:cNvSpPr>
      </xdr:nvSpPr>
      <xdr:spPr>
        <a:xfrm>
          <a:off x="457200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19050</xdr:colOff>
      <xdr:row>0</xdr:row>
      <xdr:rowOff>0</xdr:rowOff>
    </xdr:from>
    <xdr:to>
      <xdr:col>7</xdr:col>
      <xdr:colOff>704850</xdr:colOff>
      <xdr:row>0</xdr:row>
      <xdr:rowOff>0</xdr:rowOff>
    </xdr:to>
    <xdr:sp>
      <xdr:nvSpPr>
        <xdr:cNvPr id="59" name="Rectangle 88"/>
        <xdr:cNvSpPr>
          <a:spLocks/>
        </xdr:cNvSpPr>
      </xdr:nvSpPr>
      <xdr:spPr>
        <a:xfrm>
          <a:off x="539115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19050</xdr:colOff>
      <xdr:row>0</xdr:row>
      <xdr:rowOff>0</xdr:rowOff>
    </xdr:from>
    <xdr:to>
      <xdr:col>7</xdr:col>
      <xdr:colOff>704850</xdr:colOff>
      <xdr:row>0</xdr:row>
      <xdr:rowOff>0</xdr:rowOff>
    </xdr:to>
    <xdr:sp>
      <xdr:nvSpPr>
        <xdr:cNvPr id="60" name="Rectangle 89"/>
        <xdr:cNvSpPr>
          <a:spLocks/>
        </xdr:cNvSpPr>
      </xdr:nvSpPr>
      <xdr:spPr>
        <a:xfrm>
          <a:off x="539115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19050</xdr:colOff>
      <xdr:row>0</xdr:row>
      <xdr:rowOff>0</xdr:rowOff>
    </xdr:from>
    <xdr:to>
      <xdr:col>7</xdr:col>
      <xdr:colOff>704850</xdr:colOff>
      <xdr:row>0</xdr:row>
      <xdr:rowOff>0</xdr:rowOff>
    </xdr:to>
    <xdr:sp>
      <xdr:nvSpPr>
        <xdr:cNvPr id="61" name="Rectangle 90"/>
        <xdr:cNvSpPr>
          <a:spLocks/>
        </xdr:cNvSpPr>
      </xdr:nvSpPr>
      <xdr:spPr>
        <a:xfrm>
          <a:off x="539115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19050</xdr:colOff>
      <xdr:row>0</xdr:row>
      <xdr:rowOff>0</xdr:rowOff>
    </xdr:from>
    <xdr:to>
      <xdr:col>7</xdr:col>
      <xdr:colOff>704850</xdr:colOff>
      <xdr:row>0</xdr:row>
      <xdr:rowOff>0</xdr:rowOff>
    </xdr:to>
    <xdr:sp>
      <xdr:nvSpPr>
        <xdr:cNvPr id="62" name="Rectangle 91"/>
        <xdr:cNvSpPr>
          <a:spLocks/>
        </xdr:cNvSpPr>
      </xdr:nvSpPr>
      <xdr:spPr>
        <a:xfrm>
          <a:off x="539115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9525</xdr:colOff>
      <xdr:row>0</xdr:row>
      <xdr:rowOff>0</xdr:rowOff>
    </xdr:from>
    <xdr:to>
      <xdr:col>7</xdr:col>
      <xdr:colOff>723900</xdr:colOff>
      <xdr:row>0</xdr:row>
      <xdr:rowOff>0</xdr:rowOff>
    </xdr:to>
    <xdr:sp>
      <xdr:nvSpPr>
        <xdr:cNvPr id="63" name="Line 92"/>
        <xdr:cNvSpPr>
          <a:spLocks/>
        </xdr:cNvSpPr>
      </xdr:nvSpPr>
      <xdr:spPr>
        <a:xfrm>
          <a:off x="4562475" y="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0</xdr:row>
      <xdr:rowOff>0</xdr:rowOff>
    </xdr:from>
    <xdr:to>
      <xdr:col>6</xdr:col>
      <xdr:colOff>114300</xdr:colOff>
      <xdr:row>0</xdr:row>
      <xdr:rowOff>0</xdr:rowOff>
    </xdr:to>
    <xdr:sp>
      <xdr:nvSpPr>
        <xdr:cNvPr id="64" name="Rectangle 93"/>
        <xdr:cNvSpPr>
          <a:spLocks/>
        </xdr:cNvSpPr>
      </xdr:nvSpPr>
      <xdr:spPr>
        <a:xfrm>
          <a:off x="3867150" y="0"/>
          <a:ext cx="8001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0</xdr:row>
      <xdr:rowOff>0</xdr:rowOff>
    </xdr:from>
    <xdr:to>
      <xdr:col>7</xdr:col>
      <xdr:colOff>476250</xdr:colOff>
      <xdr:row>0</xdr:row>
      <xdr:rowOff>0</xdr:rowOff>
    </xdr:to>
    <xdr:sp>
      <xdr:nvSpPr>
        <xdr:cNvPr id="65" name="TextBox 94"/>
        <xdr:cNvSpPr txBox="1">
          <a:spLocks noChangeArrowheads="1"/>
        </xdr:cNvSpPr>
      </xdr:nvSpPr>
      <xdr:spPr>
        <a:xfrm>
          <a:off x="4581525" y="0"/>
          <a:ext cx="1266825" cy="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6</xdr:col>
      <xdr:colOff>28575</xdr:colOff>
      <xdr:row>0</xdr:row>
      <xdr:rowOff>0</xdr:rowOff>
    </xdr:from>
    <xdr:to>
      <xdr:col>7</xdr:col>
      <xdr:colOff>533400</xdr:colOff>
      <xdr:row>0</xdr:row>
      <xdr:rowOff>0</xdr:rowOff>
    </xdr:to>
    <xdr:sp>
      <xdr:nvSpPr>
        <xdr:cNvPr id="66" name="TextBox 95"/>
        <xdr:cNvSpPr txBox="1">
          <a:spLocks noChangeArrowheads="1"/>
        </xdr:cNvSpPr>
      </xdr:nvSpPr>
      <xdr:spPr>
        <a:xfrm>
          <a:off x="4581525" y="0"/>
          <a:ext cx="1323975" cy="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上週投資報酬率</a:t>
          </a:r>
          <a:r>
            <a:rPr lang="en-US" cap="none" sz="900" b="1" i="0" u="none" baseline="0">
              <a:latin typeface="Times New Roman"/>
              <a:ea typeface="Times New Roman"/>
              <a:cs typeface="Times New Roman"/>
            </a:rPr>
            <a:t>(%)=</a:t>
          </a:r>
        </a:p>
      </xdr:txBody>
    </xdr:sp>
    <xdr:clientData/>
  </xdr:twoCellAnchor>
  <xdr:twoCellAnchor>
    <xdr:from>
      <xdr:col>6</xdr:col>
      <xdr:colOff>485775</xdr:colOff>
      <xdr:row>0</xdr:row>
      <xdr:rowOff>0</xdr:rowOff>
    </xdr:from>
    <xdr:to>
      <xdr:col>6</xdr:col>
      <xdr:colOff>581025</xdr:colOff>
      <xdr:row>0</xdr:row>
      <xdr:rowOff>0</xdr:rowOff>
    </xdr:to>
    <xdr:grpSp>
      <xdr:nvGrpSpPr>
        <xdr:cNvPr id="67" name="Group 96"/>
        <xdr:cNvGrpSpPr>
          <a:grpSpLocks/>
        </xdr:cNvGrpSpPr>
      </xdr:nvGrpSpPr>
      <xdr:grpSpPr>
        <a:xfrm>
          <a:off x="5038725" y="0"/>
          <a:ext cx="95250" cy="0"/>
          <a:chOff x="493" y="175"/>
          <a:chExt cx="10" cy="12"/>
        </a:xfrm>
        <a:solidFill>
          <a:srgbClr val="FFFFFF"/>
        </a:solidFill>
      </xdr:grpSpPr>
      <xdr:sp>
        <xdr:nvSpPr>
          <xdr:cNvPr id="68" name="Line 9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9" name="Line 9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70" name="Group 99"/>
        <xdr:cNvGrpSpPr>
          <a:grpSpLocks/>
        </xdr:cNvGrpSpPr>
      </xdr:nvGrpSpPr>
      <xdr:grpSpPr>
        <a:xfrm>
          <a:off x="5019675" y="0"/>
          <a:ext cx="95250" cy="0"/>
          <a:chOff x="493" y="175"/>
          <a:chExt cx="10" cy="12"/>
        </a:xfrm>
        <a:solidFill>
          <a:srgbClr val="FFFFFF"/>
        </a:solidFill>
      </xdr:grpSpPr>
      <xdr:sp>
        <xdr:nvSpPr>
          <xdr:cNvPr id="71" name="Line 10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2" name="Line 10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457200</xdr:colOff>
      <xdr:row>0</xdr:row>
      <xdr:rowOff>0</xdr:rowOff>
    </xdr:from>
    <xdr:to>
      <xdr:col>7</xdr:col>
      <xdr:colOff>552450</xdr:colOff>
      <xdr:row>0</xdr:row>
      <xdr:rowOff>0</xdr:rowOff>
    </xdr:to>
    <xdr:grpSp>
      <xdr:nvGrpSpPr>
        <xdr:cNvPr id="73" name="Group 102"/>
        <xdr:cNvGrpSpPr>
          <a:grpSpLocks/>
        </xdr:cNvGrpSpPr>
      </xdr:nvGrpSpPr>
      <xdr:grpSpPr>
        <a:xfrm>
          <a:off x="5829300" y="0"/>
          <a:ext cx="95250" cy="0"/>
          <a:chOff x="493" y="175"/>
          <a:chExt cx="10" cy="12"/>
        </a:xfrm>
        <a:solidFill>
          <a:srgbClr val="FFFFFF"/>
        </a:solidFill>
      </xdr:grpSpPr>
      <xdr:sp>
        <xdr:nvSpPr>
          <xdr:cNvPr id="74" name="Line 10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5" name="Line 10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438150</xdr:colOff>
      <xdr:row>0</xdr:row>
      <xdr:rowOff>0</xdr:rowOff>
    </xdr:from>
    <xdr:to>
      <xdr:col>7</xdr:col>
      <xdr:colOff>533400</xdr:colOff>
      <xdr:row>0</xdr:row>
      <xdr:rowOff>0</xdr:rowOff>
    </xdr:to>
    <xdr:grpSp>
      <xdr:nvGrpSpPr>
        <xdr:cNvPr id="76" name="Group 105"/>
        <xdr:cNvGrpSpPr>
          <a:grpSpLocks/>
        </xdr:cNvGrpSpPr>
      </xdr:nvGrpSpPr>
      <xdr:grpSpPr>
        <a:xfrm>
          <a:off x="5810250" y="0"/>
          <a:ext cx="95250" cy="0"/>
          <a:chOff x="493" y="175"/>
          <a:chExt cx="10" cy="12"/>
        </a:xfrm>
        <a:solidFill>
          <a:srgbClr val="FFFFFF"/>
        </a:solidFill>
      </xdr:grpSpPr>
      <xdr:sp>
        <xdr:nvSpPr>
          <xdr:cNvPr id="77" name="Line 10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8" name="Line 10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79" name="Group 108"/>
        <xdr:cNvGrpSpPr>
          <a:grpSpLocks/>
        </xdr:cNvGrpSpPr>
      </xdr:nvGrpSpPr>
      <xdr:grpSpPr>
        <a:xfrm>
          <a:off x="5019675" y="0"/>
          <a:ext cx="95250" cy="0"/>
          <a:chOff x="493" y="175"/>
          <a:chExt cx="10" cy="12"/>
        </a:xfrm>
        <a:solidFill>
          <a:srgbClr val="FFFFFF"/>
        </a:solidFill>
      </xdr:grpSpPr>
      <xdr:sp>
        <xdr:nvSpPr>
          <xdr:cNvPr id="80" name="Line 10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1" name="Line 11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438150</xdr:colOff>
      <xdr:row>0</xdr:row>
      <xdr:rowOff>0</xdr:rowOff>
    </xdr:from>
    <xdr:to>
      <xdr:col>7</xdr:col>
      <xdr:colOff>533400</xdr:colOff>
      <xdr:row>0</xdr:row>
      <xdr:rowOff>0</xdr:rowOff>
    </xdr:to>
    <xdr:grpSp>
      <xdr:nvGrpSpPr>
        <xdr:cNvPr id="82" name="Group 111"/>
        <xdr:cNvGrpSpPr>
          <a:grpSpLocks/>
        </xdr:cNvGrpSpPr>
      </xdr:nvGrpSpPr>
      <xdr:grpSpPr>
        <a:xfrm>
          <a:off x="5810250" y="0"/>
          <a:ext cx="95250" cy="0"/>
          <a:chOff x="493" y="175"/>
          <a:chExt cx="10" cy="12"/>
        </a:xfrm>
        <a:solidFill>
          <a:srgbClr val="FFFFFF"/>
        </a:solidFill>
      </xdr:grpSpPr>
      <xdr:sp>
        <xdr:nvSpPr>
          <xdr:cNvPr id="83" name="Line 11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4" name="Line 11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0</xdr:colOff>
      <xdr:row>0</xdr:row>
      <xdr:rowOff>0</xdr:rowOff>
    </xdr:from>
    <xdr:to>
      <xdr:col>7</xdr:col>
      <xdr:colOff>0</xdr:colOff>
      <xdr:row>0</xdr:row>
      <xdr:rowOff>0</xdr:rowOff>
    </xdr:to>
    <xdr:sp>
      <xdr:nvSpPr>
        <xdr:cNvPr id="85" name="Line 114"/>
        <xdr:cNvSpPr>
          <a:spLocks/>
        </xdr:cNvSpPr>
      </xdr:nvSpPr>
      <xdr:spPr>
        <a:xfrm flipV="1">
          <a:off x="5372100"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466725</xdr:colOff>
      <xdr:row>0</xdr:row>
      <xdr:rowOff>0</xdr:rowOff>
    </xdr:from>
    <xdr:to>
      <xdr:col>6</xdr:col>
      <xdr:colOff>561975</xdr:colOff>
      <xdr:row>0</xdr:row>
      <xdr:rowOff>0</xdr:rowOff>
    </xdr:to>
    <xdr:grpSp>
      <xdr:nvGrpSpPr>
        <xdr:cNvPr id="86" name="Group 115"/>
        <xdr:cNvGrpSpPr>
          <a:grpSpLocks/>
        </xdr:cNvGrpSpPr>
      </xdr:nvGrpSpPr>
      <xdr:grpSpPr>
        <a:xfrm>
          <a:off x="5019675" y="0"/>
          <a:ext cx="95250" cy="0"/>
          <a:chOff x="493" y="175"/>
          <a:chExt cx="10" cy="12"/>
        </a:xfrm>
        <a:solidFill>
          <a:srgbClr val="FFFFFF"/>
        </a:solidFill>
      </xdr:grpSpPr>
      <xdr:sp>
        <xdr:nvSpPr>
          <xdr:cNvPr id="87" name="Line 11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8" name="Line 11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89" name="Group 118"/>
        <xdr:cNvGrpSpPr>
          <a:grpSpLocks/>
        </xdr:cNvGrpSpPr>
      </xdr:nvGrpSpPr>
      <xdr:grpSpPr>
        <a:xfrm>
          <a:off x="5019675" y="0"/>
          <a:ext cx="95250" cy="0"/>
          <a:chOff x="493" y="175"/>
          <a:chExt cx="10" cy="12"/>
        </a:xfrm>
        <a:solidFill>
          <a:srgbClr val="FFFFFF"/>
        </a:solidFill>
      </xdr:grpSpPr>
      <xdr:sp>
        <xdr:nvSpPr>
          <xdr:cNvPr id="90" name="Line 11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91" name="Line 12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92" name="Group 121"/>
        <xdr:cNvGrpSpPr>
          <a:grpSpLocks/>
        </xdr:cNvGrpSpPr>
      </xdr:nvGrpSpPr>
      <xdr:grpSpPr>
        <a:xfrm>
          <a:off x="5019675" y="0"/>
          <a:ext cx="95250" cy="0"/>
          <a:chOff x="493" y="175"/>
          <a:chExt cx="10" cy="12"/>
        </a:xfrm>
        <a:solidFill>
          <a:srgbClr val="FFFFFF"/>
        </a:solidFill>
      </xdr:grpSpPr>
      <xdr:sp>
        <xdr:nvSpPr>
          <xdr:cNvPr id="93" name="Line 12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94" name="Line 12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95" name="Group 124"/>
        <xdr:cNvGrpSpPr>
          <a:grpSpLocks/>
        </xdr:cNvGrpSpPr>
      </xdr:nvGrpSpPr>
      <xdr:grpSpPr>
        <a:xfrm>
          <a:off x="5838825" y="0"/>
          <a:ext cx="95250" cy="0"/>
          <a:chOff x="493" y="175"/>
          <a:chExt cx="10" cy="12"/>
        </a:xfrm>
        <a:solidFill>
          <a:srgbClr val="FFFFFF"/>
        </a:solidFill>
      </xdr:grpSpPr>
      <xdr:sp>
        <xdr:nvSpPr>
          <xdr:cNvPr id="96" name="Line 12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97" name="Line 12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98" name="Group 127"/>
        <xdr:cNvGrpSpPr>
          <a:grpSpLocks/>
        </xdr:cNvGrpSpPr>
      </xdr:nvGrpSpPr>
      <xdr:grpSpPr>
        <a:xfrm>
          <a:off x="5838825" y="0"/>
          <a:ext cx="95250" cy="0"/>
          <a:chOff x="493" y="175"/>
          <a:chExt cx="10" cy="12"/>
        </a:xfrm>
        <a:solidFill>
          <a:srgbClr val="FFFFFF"/>
        </a:solidFill>
      </xdr:grpSpPr>
      <xdr:sp>
        <xdr:nvSpPr>
          <xdr:cNvPr id="99" name="Line 12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0" name="Line 12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01" name="Group 130"/>
        <xdr:cNvGrpSpPr>
          <a:grpSpLocks/>
        </xdr:cNvGrpSpPr>
      </xdr:nvGrpSpPr>
      <xdr:grpSpPr>
        <a:xfrm>
          <a:off x="5838825" y="0"/>
          <a:ext cx="95250" cy="0"/>
          <a:chOff x="493" y="175"/>
          <a:chExt cx="10" cy="12"/>
        </a:xfrm>
        <a:solidFill>
          <a:srgbClr val="FFFFFF"/>
        </a:solidFill>
      </xdr:grpSpPr>
      <xdr:sp>
        <xdr:nvSpPr>
          <xdr:cNvPr id="102" name="Line 13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3" name="Line 13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04" name="Group 133"/>
        <xdr:cNvGrpSpPr>
          <a:grpSpLocks/>
        </xdr:cNvGrpSpPr>
      </xdr:nvGrpSpPr>
      <xdr:grpSpPr>
        <a:xfrm>
          <a:off x="5019675" y="0"/>
          <a:ext cx="95250" cy="0"/>
          <a:chOff x="493" y="175"/>
          <a:chExt cx="10" cy="12"/>
        </a:xfrm>
        <a:solidFill>
          <a:srgbClr val="FFFFFF"/>
        </a:solidFill>
      </xdr:grpSpPr>
      <xdr:sp>
        <xdr:nvSpPr>
          <xdr:cNvPr id="105" name="Line 13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6" name="Line 13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07" name="Group 136"/>
        <xdr:cNvGrpSpPr>
          <a:grpSpLocks/>
        </xdr:cNvGrpSpPr>
      </xdr:nvGrpSpPr>
      <xdr:grpSpPr>
        <a:xfrm>
          <a:off x="5019675" y="0"/>
          <a:ext cx="95250" cy="0"/>
          <a:chOff x="493" y="175"/>
          <a:chExt cx="10" cy="12"/>
        </a:xfrm>
        <a:solidFill>
          <a:srgbClr val="FFFFFF"/>
        </a:solidFill>
      </xdr:grpSpPr>
      <xdr:sp>
        <xdr:nvSpPr>
          <xdr:cNvPr id="108" name="Line 13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9" name="Line 13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0" name="Group 139"/>
        <xdr:cNvGrpSpPr>
          <a:grpSpLocks/>
        </xdr:cNvGrpSpPr>
      </xdr:nvGrpSpPr>
      <xdr:grpSpPr>
        <a:xfrm>
          <a:off x="5019675" y="0"/>
          <a:ext cx="95250" cy="0"/>
          <a:chOff x="493" y="175"/>
          <a:chExt cx="10" cy="12"/>
        </a:xfrm>
        <a:solidFill>
          <a:srgbClr val="FFFFFF"/>
        </a:solidFill>
      </xdr:grpSpPr>
      <xdr:sp>
        <xdr:nvSpPr>
          <xdr:cNvPr id="111" name="Line 14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2" name="Line 14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3" name="Group 142"/>
        <xdr:cNvGrpSpPr>
          <a:grpSpLocks/>
        </xdr:cNvGrpSpPr>
      </xdr:nvGrpSpPr>
      <xdr:grpSpPr>
        <a:xfrm>
          <a:off x="5838825" y="0"/>
          <a:ext cx="95250" cy="0"/>
          <a:chOff x="493" y="175"/>
          <a:chExt cx="10" cy="12"/>
        </a:xfrm>
        <a:solidFill>
          <a:srgbClr val="FFFFFF"/>
        </a:solidFill>
      </xdr:grpSpPr>
      <xdr:sp>
        <xdr:nvSpPr>
          <xdr:cNvPr id="114" name="Line 14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5" name="Line 14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6" name="Group 145"/>
        <xdr:cNvGrpSpPr>
          <a:grpSpLocks/>
        </xdr:cNvGrpSpPr>
      </xdr:nvGrpSpPr>
      <xdr:grpSpPr>
        <a:xfrm>
          <a:off x="5838825" y="0"/>
          <a:ext cx="95250" cy="0"/>
          <a:chOff x="493" y="175"/>
          <a:chExt cx="10" cy="12"/>
        </a:xfrm>
        <a:solidFill>
          <a:srgbClr val="FFFFFF"/>
        </a:solidFill>
      </xdr:grpSpPr>
      <xdr:sp>
        <xdr:nvSpPr>
          <xdr:cNvPr id="117" name="Line 14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8" name="Line 14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9" name="Group 148"/>
        <xdr:cNvGrpSpPr>
          <a:grpSpLocks/>
        </xdr:cNvGrpSpPr>
      </xdr:nvGrpSpPr>
      <xdr:grpSpPr>
        <a:xfrm>
          <a:off x="5838825" y="0"/>
          <a:ext cx="95250" cy="0"/>
          <a:chOff x="493" y="175"/>
          <a:chExt cx="10" cy="12"/>
        </a:xfrm>
        <a:solidFill>
          <a:srgbClr val="FFFFFF"/>
        </a:solidFill>
      </xdr:grpSpPr>
      <xdr:sp>
        <xdr:nvSpPr>
          <xdr:cNvPr id="120" name="Line 14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1" name="Line 15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22" name="Group 151"/>
        <xdr:cNvGrpSpPr>
          <a:grpSpLocks/>
        </xdr:cNvGrpSpPr>
      </xdr:nvGrpSpPr>
      <xdr:grpSpPr>
        <a:xfrm>
          <a:off x="5019675" y="0"/>
          <a:ext cx="95250" cy="0"/>
          <a:chOff x="493" y="175"/>
          <a:chExt cx="10" cy="12"/>
        </a:xfrm>
        <a:solidFill>
          <a:srgbClr val="FFFFFF"/>
        </a:solidFill>
      </xdr:grpSpPr>
      <xdr:sp>
        <xdr:nvSpPr>
          <xdr:cNvPr id="123" name="Line 15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4" name="Line 15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25" name="Group 154"/>
        <xdr:cNvGrpSpPr>
          <a:grpSpLocks/>
        </xdr:cNvGrpSpPr>
      </xdr:nvGrpSpPr>
      <xdr:grpSpPr>
        <a:xfrm>
          <a:off x="5019675" y="0"/>
          <a:ext cx="95250" cy="0"/>
          <a:chOff x="493" y="175"/>
          <a:chExt cx="10" cy="12"/>
        </a:xfrm>
        <a:solidFill>
          <a:srgbClr val="FFFFFF"/>
        </a:solidFill>
      </xdr:grpSpPr>
      <xdr:sp>
        <xdr:nvSpPr>
          <xdr:cNvPr id="126" name="Line 15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7" name="Line 15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28" name="Group 157"/>
        <xdr:cNvGrpSpPr>
          <a:grpSpLocks/>
        </xdr:cNvGrpSpPr>
      </xdr:nvGrpSpPr>
      <xdr:grpSpPr>
        <a:xfrm>
          <a:off x="5019675" y="0"/>
          <a:ext cx="95250" cy="0"/>
          <a:chOff x="493" y="175"/>
          <a:chExt cx="10" cy="12"/>
        </a:xfrm>
        <a:solidFill>
          <a:srgbClr val="FFFFFF"/>
        </a:solidFill>
      </xdr:grpSpPr>
      <xdr:sp>
        <xdr:nvSpPr>
          <xdr:cNvPr id="129" name="Line 15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0" name="Line 15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31" name="Group 160"/>
        <xdr:cNvGrpSpPr>
          <a:grpSpLocks/>
        </xdr:cNvGrpSpPr>
      </xdr:nvGrpSpPr>
      <xdr:grpSpPr>
        <a:xfrm>
          <a:off x="5838825" y="0"/>
          <a:ext cx="95250" cy="0"/>
          <a:chOff x="493" y="175"/>
          <a:chExt cx="10" cy="12"/>
        </a:xfrm>
        <a:solidFill>
          <a:srgbClr val="FFFFFF"/>
        </a:solidFill>
      </xdr:grpSpPr>
      <xdr:sp>
        <xdr:nvSpPr>
          <xdr:cNvPr id="132" name="Line 16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3" name="Line 16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34" name="Group 163"/>
        <xdr:cNvGrpSpPr>
          <a:grpSpLocks/>
        </xdr:cNvGrpSpPr>
      </xdr:nvGrpSpPr>
      <xdr:grpSpPr>
        <a:xfrm>
          <a:off x="5838825" y="0"/>
          <a:ext cx="95250" cy="0"/>
          <a:chOff x="493" y="175"/>
          <a:chExt cx="10" cy="12"/>
        </a:xfrm>
        <a:solidFill>
          <a:srgbClr val="FFFFFF"/>
        </a:solidFill>
      </xdr:grpSpPr>
      <xdr:sp>
        <xdr:nvSpPr>
          <xdr:cNvPr id="135" name="Line 16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6" name="Line 16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37" name="Group 166"/>
        <xdr:cNvGrpSpPr>
          <a:grpSpLocks/>
        </xdr:cNvGrpSpPr>
      </xdr:nvGrpSpPr>
      <xdr:grpSpPr>
        <a:xfrm>
          <a:off x="5838825" y="0"/>
          <a:ext cx="95250" cy="0"/>
          <a:chOff x="493" y="175"/>
          <a:chExt cx="10" cy="12"/>
        </a:xfrm>
        <a:solidFill>
          <a:srgbClr val="FFFFFF"/>
        </a:solidFill>
      </xdr:grpSpPr>
      <xdr:sp>
        <xdr:nvSpPr>
          <xdr:cNvPr id="138" name="Line 16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9" name="Line 16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40" name="Group 169"/>
        <xdr:cNvGrpSpPr>
          <a:grpSpLocks/>
        </xdr:cNvGrpSpPr>
      </xdr:nvGrpSpPr>
      <xdr:grpSpPr>
        <a:xfrm>
          <a:off x="5019675" y="0"/>
          <a:ext cx="95250" cy="0"/>
          <a:chOff x="493" y="175"/>
          <a:chExt cx="10" cy="12"/>
        </a:xfrm>
        <a:solidFill>
          <a:srgbClr val="FFFFFF"/>
        </a:solidFill>
      </xdr:grpSpPr>
      <xdr:sp>
        <xdr:nvSpPr>
          <xdr:cNvPr id="141" name="Line 17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2" name="Line 17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43" name="Group 172"/>
        <xdr:cNvGrpSpPr>
          <a:grpSpLocks/>
        </xdr:cNvGrpSpPr>
      </xdr:nvGrpSpPr>
      <xdr:grpSpPr>
        <a:xfrm>
          <a:off x="5019675" y="0"/>
          <a:ext cx="95250" cy="0"/>
          <a:chOff x="493" y="175"/>
          <a:chExt cx="10" cy="12"/>
        </a:xfrm>
        <a:solidFill>
          <a:srgbClr val="FFFFFF"/>
        </a:solidFill>
      </xdr:grpSpPr>
      <xdr:sp>
        <xdr:nvSpPr>
          <xdr:cNvPr id="144" name="Line 17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5" name="Line 17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46" name="Group 175"/>
        <xdr:cNvGrpSpPr>
          <a:grpSpLocks/>
        </xdr:cNvGrpSpPr>
      </xdr:nvGrpSpPr>
      <xdr:grpSpPr>
        <a:xfrm>
          <a:off x="5019675" y="0"/>
          <a:ext cx="95250" cy="0"/>
          <a:chOff x="493" y="175"/>
          <a:chExt cx="10" cy="12"/>
        </a:xfrm>
        <a:solidFill>
          <a:srgbClr val="FFFFFF"/>
        </a:solidFill>
      </xdr:grpSpPr>
      <xdr:sp>
        <xdr:nvSpPr>
          <xdr:cNvPr id="147" name="Line 17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8" name="Line 17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49" name="Group 178"/>
        <xdr:cNvGrpSpPr>
          <a:grpSpLocks/>
        </xdr:cNvGrpSpPr>
      </xdr:nvGrpSpPr>
      <xdr:grpSpPr>
        <a:xfrm>
          <a:off x="5838825" y="0"/>
          <a:ext cx="95250" cy="0"/>
          <a:chOff x="493" y="175"/>
          <a:chExt cx="10" cy="12"/>
        </a:xfrm>
        <a:solidFill>
          <a:srgbClr val="FFFFFF"/>
        </a:solidFill>
      </xdr:grpSpPr>
      <xdr:sp>
        <xdr:nvSpPr>
          <xdr:cNvPr id="150" name="Line 17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1" name="Line 18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52" name="Group 181"/>
        <xdr:cNvGrpSpPr>
          <a:grpSpLocks/>
        </xdr:cNvGrpSpPr>
      </xdr:nvGrpSpPr>
      <xdr:grpSpPr>
        <a:xfrm>
          <a:off x="5838825" y="0"/>
          <a:ext cx="95250" cy="0"/>
          <a:chOff x="493" y="175"/>
          <a:chExt cx="10" cy="12"/>
        </a:xfrm>
        <a:solidFill>
          <a:srgbClr val="FFFFFF"/>
        </a:solidFill>
      </xdr:grpSpPr>
      <xdr:sp>
        <xdr:nvSpPr>
          <xdr:cNvPr id="153" name="Line 18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4" name="Line 18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55" name="Group 184"/>
        <xdr:cNvGrpSpPr>
          <a:grpSpLocks/>
        </xdr:cNvGrpSpPr>
      </xdr:nvGrpSpPr>
      <xdr:grpSpPr>
        <a:xfrm>
          <a:off x="5838825" y="0"/>
          <a:ext cx="95250" cy="0"/>
          <a:chOff x="493" y="175"/>
          <a:chExt cx="10" cy="12"/>
        </a:xfrm>
        <a:solidFill>
          <a:srgbClr val="FFFFFF"/>
        </a:solidFill>
      </xdr:grpSpPr>
      <xdr:sp>
        <xdr:nvSpPr>
          <xdr:cNvPr id="156" name="Line 18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7" name="Line 18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58" name="Group 187"/>
        <xdr:cNvGrpSpPr>
          <a:grpSpLocks/>
        </xdr:cNvGrpSpPr>
      </xdr:nvGrpSpPr>
      <xdr:grpSpPr>
        <a:xfrm>
          <a:off x="5019675" y="0"/>
          <a:ext cx="95250" cy="0"/>
          <a:chOff x="493" y="175"/>
          <a:chExt cx="10" cy="12"/>
        </a:xfrm>
        <a:solidFill>
          <a:srgbClr val="FFFFFF"/>
        </a:solidFill>
      </xdr:grpSpPr>
      <xdr:sp>
        <xdr:nvSpPr>
          <xdr:cNvPr id="159" name="Line 18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0" name="Line 18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61" name="Group 190"/>
        <xdr:cNvGrpSpPr>
          <a:grpSpLocks/>
        </xdr:cNvGrpSpPr>
      </xdr:nvGrpSpPr>
      <xdr:grpSpPr>
        <a:xfrm>
          <a:off x="5019675" y="0"/>
          <a:ext cx="95250" cy="0"/>
          <a:chOff x="493" y="175"/>
          <a:chExt cx="10" cy="12"/>
        </a:xfrm>
        <a:solidFill>
          <a:srgbClr val="FFFFFF"/>
        </a:solidFill>
      </xdr:grpSpPr>
      <xdr:sp>
        <xdr:nvSpPr>
          <xdr:cNvPr id="162" name="Line 19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3" name="Line 19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64" name="Group 193"/>
        <xdr:cNvGrpSpPr>
          <a:grpSpLocks/>
        </xdr:cNvGrpSpPr>
      </xdr:nvGrpSpPr>
      <xdr:grpSpPr>
        <a:xfrm>
          <a:off x="5019675" y="0"/>
          <a:ext cx="95250" cy="0"/>
          <a:chOff x="493" y="175"/>
          <a:chExt cx="10" cy="12"/>
        </a:xfrm>
        <a:solidFill>
          <a:srgbClr val="FFFFFF"/>
        </a:solidFill>
      </xdr:grpSpPr>
      <xdr:sp>
        <xdr:nvSpPr>
          <xdr:cNvPr id="165" name="Line 19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6" name="Line 19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67" name="Group 196"/>
        <xdr:cNvGrpSpPr>
          <a:grpSpLocks/>
        </xdr:cNvGrpSpPr>
      </xdr:nvGrpSpPr>
      <xdr:grpSpPr>
        <a:xfrm>
          <a:off x="5838825" y="0"/>
          <a:ext cx="95250" cy="0"/>
          <a:chOff x="493" y="175"/>
          <a:chExt cx="10" cy="12"/>
        </a:xfrm>
        <a:solidFill>
          <a:srgbClr val="FFFFFF"/>
        </a:solidFill>
      </xdr:grpSpPr>
      <xdr:sp>
        <xdr:nvSpPr>
          <xdr:cNvPr id="168" name="Line 19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9" name="Line 19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70" name="Group 199"/>
        <xdr:cNvGrpSpPr>
          <a:grpSpLocks/>
        </xdr:cNvGrpSpPr>
      </xdr:nvGrpSpPr>
      <xdr:grpSpPr>
        <a:xfrm>
          <a:off x="5838825" y="0"/>
          <a:ext cx="95250" cy="0"/>
          <a:chOff x="493" y="175"/>
          <a:chExt cx="10" cy="12"/>
        </a:xfrm>
        <a:solidFill>
          <a:srgbClr val="FFFFFF"/>
        </a:solidFill>
      </xdr:grpSpPr>
      <xdr:sp>
        <xdr:nvSpPr>
          <xdr:cNvPr id="171" name="Line 20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2" name="Line 20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73" name="Group 202"/>
        <xdr:cNvGrpSpPr>
          <a:grpSpLocks/>
        </xdr:cNvGrpSpPr>
      </xdr:nvGrpSpPr>
      <xdr:grpSpPr>
        <a:xfrm>
          <a:off x="5838825" y="0"/>
          <a:ext cx="95250" cy="0"/>
          <a:chOff x="493" y="175"/>
          <a:chExt cx="10" cy="12"/>
        </a:xfrm>
        <a:solidFill>
          <a:srgbClr val="FFFFFF"/>
        </a:solidFill>
      </xdr:grpSpPr>
      <xdr:sp>
        <xdr:nvSpPr>
          <xdr:cNvPr id="174" name="Line 20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5" name="Line 20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xdr:col>
      <xdr:colOff>9525</xdr:colOff>
      <xdr:row>0</xdr:row>
      <xdr:rowOff>0</xdr:rowOff>
    </xdr:from>
    <xdr:to>
      <xdr:col>3</xdr:col>
      <xdr:colOff>9525</xdr:colOff>
      <xdr:row>0</xdr:row>
      <xdr:rowOff>0</xdr:rowOff>
    </xdr:to>
    <xdr:sp>
      <xdr:nvSpPr>
        <xdr:cNvPr id="176" name="Line 205"/>
        <xdr:cNvSpPr>
          <a:spLocks/>
        </xdr:cNvSpPr>
      </xdr:nvSpPr>
      <xdr:spPr>
        <a:xfrm>
          <a:off x="16192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3</xdr:col>
      <xdr:colOff>0</xdr:colOff>
      <xdr:row>0</xdr:row>
      <xdr:rowOff>0</xdr:rowOff>
    </xdr:to>
    <xdr:sp>
      <xdr:nvSpPr>
        <xdr:cNvPr id="177" name="Line 206"/>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19050</xdr:colOff>
      <xdr:row>0</xdr:row>
      <xdr:rowOff>0</xdr:rowOff>
    </xdr:from>
    <xdr:to>
      <xdr:col>3</xdr:col>
      <xdr:colOff>19050</xdr:colOff>
      <xdr:row>0</xdr:row>
      <xdr:rowOff>0</xdr:rowOff>
    </xdr:to>
    <xdr:sp>
      <xdr:nvSpPr>
        <xdr:cNvPr id="178" name="Line 207"/>
        <xdr:cNvSpPr>
          <a:spLocks/>
        </xdr:cNvSpPr>
      </xdr:nvSpPr>
      <xdr:spPr>
        <a:xfrm>
          <a:off x="162877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3</xdr:col>
      <xdr:colOff>0</xdr:colOff>
      <xdr:row>0</xdr:row>
      <xdr:rowOff>0</xdr:rowOff>
    </xdr:to>
    <xdr:sp>
      <xdr:nvSpPr>
        <xdr:cNvPr id="179" name="Line 208"/>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0</xdr:row>
      <xdr:rowOff>0</xdr:rowOff>
    </xdr:from>
    <xdr:to>
      <xdr:col>3</xdr:col>
      <xdr:colOff>9525</xdr:colOff>
      <xdr:row>0</xdr:row>
      <xdr:rowOff>0</xdr:rowOff>
    </xdr:to>
    <xdr:sp>
      <xdr:nvSpPr>
        <xdr:cNvPr id="180" name="Line 209"/>
        <xdr:cNvSpPr>
          <a:spLocks/>
        </xdr:cNvSpPr>
      </xdr:nvSpPr>
      <xdr:spPr>
        <a:xfrm>
          <a:off x="16192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81" name="Line 210"/>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82" name="Line 211"/>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83" name="Line 212"/>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84" name="Line 213"/>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85" name="Line 214"/>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86" name="Line 215"/>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87" name="Line 216"/>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88" name="Line 217"/>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89" name="Line 218"/>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90" name="Line 219"/>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91" name="Line 220"/>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92" name="Line 221"/>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93" name="Line 222"/>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94" name="Line 223"/>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95" name="Line 224"/>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96" name="Line 225"/>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97" name="Line 226"/>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98" name="Line 227"/>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99" name="Line 228"/>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200" name="Line 229"/>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201" name="Line 230"/>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202" name="Line 231"/>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203" name="Line 232"/>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3</xdr:col>
      <xdr:colOff>0</xdr:colOff>
      <xdr:row>0</xdr:row>
      <xdr:rowOff>0</xdr:rowOff>
    </xdr:to>
    <xdr:sp>
      <xdr:nvSpPr>
        <xdr:cNvPr id="204" name="Line 233"/>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0</xdr:row>
      <xdr:rowOff>0</xdr:rowOff>
    </xdr:from>
    <xdr:to>
      <xdr:col>3</xdr:col>
      <xdr:colOff>9525</xdr:colOff>
      <xdr:row>0</xdr:row>
      <xdr:rowOff>0</xdr:rowOff>
    </xdr:to>
    <xdr:sp>
      <xdr:nvSpPr>
        <xdr:cNvPr id="205" name="Line 234"/>
        <xdr:cNvSpPr>
          <a:spLocks/>
        </xdr:cNvSpPr>
      </xdr:nvSpPr>
      <xdr:spPr>
        <a:xfrm>
          <a:off x="16192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206" name="Line 235"/>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0</xdr:row>
      <xdr:rowOff>0</xdr:rowOff>
    </xdr:from>
    <xdr:to>
      <xdr:col>6</xdr:col>
      <xdr:colOff>790575</xdr:colOff>
      <xdr:row>0</xdr:row>
      <xdr:rowOff>0</xdr:rowOff>
    </xdr:to>
    <xdr:sp>
      <xdr:nvSpPr>
        <xdr:cNvPr id="207" name="Rectangle 236"/>
        <xdr:cNvSpPr>
          <a:spLocks/>
        </xdr:cNvSpPr>
      </xdr:nvSpPr>
      <xdr:spPr>
        <a:xfrm>
          <a:off x="4581525" y="0"/>
          <a:ext cx="762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208" name="Line 237"/>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209" name="Line 238"/>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210" name="Line 239"/>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0</xdr:row>
      <xdr:rowOff>0</xdr:rowOff>
    </xdr:from>
    <xdr:to>
      <xdr:col>18</xdr:col>
      <xdr:colOff>447675</xdr:colOff>
      <xdr:row>0</xdr:row>
      <xdr:rowOff>0</xdr:rowOff>
    </xdr:to>
    <xdr:sp>
      <xdr:nvSpPr>
        <xdr:cNvPr id="211" name="Line 240"/>
        <xdr:cNvSpPr>
          <a:spLocks/>
        </xdr:cNvSpPr>
      </xdr:nvSpPr>
      <xdr:spPr>
        <a:xfrm>
          <a:off x="13344525" y="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457200</xdr:colOff>
      <xdr:row>0</xdr:row>
      <xdr:rowOff>0</xdr:rowOff>
    </xdr:to>
    <xdr:sp>
      <xdr:nvSpPr>
        <xdr:cNvPr id="212" name="Line 241"/>
        <xdr:cNvSpPr>
          <a:spLocks/>
        </xdr:cNvSpPr>
      </xdr:nvSpPr>
      <xdr:spPr>
        <a:xfrm>
          <a:off x="13335000" y="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457200</xdr:colOff>
      <xdr:row>0</xdr:row>
      <xdr:rowOff>0</xdr:rowOff>
    </xdr:to>
    <xdr:sp>
      <xdr:nvSpPr>
        <xdr:cNvPr id="213" name="Line 242"/>
        <xdr:cNvSpPr>
          <a:spLocks/>
        </xdr:cNvSpPr>
      </xdr:nvSpPr>
      <xdr:spPr>
        <a:xfrm>
          <a:off x="13335000" y="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457200</xdr:colOff>
      <xdr:row>0</xdr:row>
      <xdr:rowOff>0</xdr:rowOff>
    </xdr:to>
    <xdr:sp>
      <xdr:nvSpPr>
        <xdr:cNvPr id="214" name="Line 243"/>
        <xdr:cNvSpPr>
          <a:spLocks/>
        </xdr:cNvSpPr>
      </xdr:nvSpPr>
      <xdr:spPr>
        <a:xfrm>
          <a:off x="13335000" y="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457200</xdr:colOff>
      <xdr:row>0</xdr:row>
      <xdr:rowOff>0</xdr:rowOff>
    </xdr:to>
    <xdr:sp>
      <xdr:nvSpPr>
        <xdr:cNvPr id="215" name="Line 244"/>
        <xdr:cNvSpPr>
          <a:spLocks/>
        </xdr:cNvSpPr>
      </xdr:nvSpPr>
      <xdr:spPr>
        <a:xfrm>
          <a:off x="13335000" y="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0</xdr:row>
      <xdr:rowOff>0</xdr:rowOff>
    </xdr:from>
    <xdr:to>
      <xdr:col>17</xdr:col>
      <xdr:colOff>0</xdr:colOff>
      <xdr:row>0</xdr:row>
      <xdr:rowOff>0</xdr:rowOff>
    </xdr:to>
    <xdr:sp>
      <xdr:nvSpPr>
        <xdr:cNvPr id="216" name="Line 245"/>
        <xdr:cNvSpPr>
          <a:spLocks/>
        </xdr:cNvSpPr>
      </xdr:nvSpPr>
      <xdr:spPr>
        <a:xfrm>
          <a:off x="12011025"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0</xdr:row>
      <xdr:rowOff>0</xdr:rowOff>
    </xdr:from>
    <xdr:to>
      <xdr:col>17</xdr:col>
      <xdr:colOff>0</xdr:colOff>
      <xdr:row>0</xdr:row>
      <xdr:rowOff>0</xdr:rowOff>
    </xdr:to>
    <xdr:sp>
      <xdr:nvSpPr>
        <xdr:cNvPr id="217" name="Line 246"/>
        <xdr:cNvSpPr>
          <a:spLocks/>
        </xdr:cNvSpPr>
      </xdr:nvSpPr>
      <xdr:spPr>
        <a:xfrm>
          <a:off x="12011025"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0</xdr:row>
      <xdr:rowOff>0</xdr:rowOff>
    </xdr:from>
    <xdr:to>
      <xdr:col>17</xdr:col>
      <xdr:colOff>0</xdr:colOff>
      <xdr:row>0</xdr:row>
      <xdr:rowOff>0</xdr:rowOff>
    </xdr:to>
    <xdr:sp>
      <xdr:nvSpPr>
        <xdr:cNvPr id="218" name="Line 247"/>
        <xdr:cNvSpPr>
          <a:spLocks/>
        </xdr:cNvSpPr>
      </xdr:nvSpPr>
      <xdr:spPr>
        <a:xfrm>
          <a:off x="12011025"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0</xdr:row>
      <xdr:rowOff>0</xdr:rowOff>
    </xdr:from>
    <xdr:to>
      <xdr:col>17</xdr:col>
      <xdr:colOff>0</xdr:colOff>
      <xdr:row>0</xdr:row>
      <xdr:rowOff>0</xdr:rowOff>
    </xdr:to>
    <xdr:sp>
      <xdr:nvSpPr>
        <xdr:cNvPr id="219" name="Line 248"/>
        <xdr:cNvSpPr>
          <a:spLocks/>
        </xdr:cNvSpPr>
      </xdr:nvSpPr>
      <xdr:spPr>
        <a:xfrm>
          <a:off x="12011025"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0</xdr:row>
      <xdr:rowOff>0</xdr:rowOff>
    </xdr:from>
    <xdr:to>
      <xdr:col>17</xdr:col>
      <xdr:colOff>0</xdr:colOff>
      <xdr:row>0</xdr:row>
      <xdr:rowOff>0</xdr:rowOff>
    </xdr:to>
    <xdr:sp>
      <xdr:nvSpPr>
        <xdr:cNvPr id="220" name="Line 249"/>
        <xdr:cNvSpPr>
          <a:spLocks/>
        </xdr:cNvSpPr>
      </xdr:nvSpPr>
      <xdr:spPr>
        <a:xfrm>
          <a:off x="12011025"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0</xdr:row>
      <xdr:rowOff>0</xdr:rowOff>
    </xdr:from>
    <xdr:to>
      <xdr:col>17</xdr:col>
      <xdr:colOff>0</xdr:colOff>
      <xdr:row>0</xdr:row>
      <xdr:rowOff>0</xdr:rowOff>
    </xdr:to>
    <xdr:sp>
      <xdr:nvSpPr>
        <xdr:cNvPr id="221" name="Line 250"/>
        <xdr:cNvSpPr>
          <a:spLocks/>
        </xdr:cNvSpPr>
      </xdr:nvSpPr>
      <xdr:spPr>
        <a:xfrm>
          <a:off x="12011025"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0</xdr:row>
      <xdr:rowOff>0</xdr:rowOff>
    </xdr:from>
    <xdr:to>
      <xdr:col>8</xdr:col>
      <xdr:colOff>619125</xdr:colOff>
      <xdr:row>0</xdr:row>
      <xdr:rowOff>0</xdr:rowOff>
    </xdr:to>
    <xdr:sp>
      <xdr:nvSpPr>
        <xdr:cNvPr id="222" name="Line 251"/>
        <xdr:cNvSpPr>
          <a:spLocks/>
        </xdr:cNvSpPr>
      </xdr:nvSpPr>
      <xdr:spPr>
        <a:xfrm>
          <a:off x="6210300" y="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0</xdr:row>
      <xdr:rowOff>0</xdr:rowOff>
    </xdr:from>
    <xdr:to>
      <xdr:col>8</xdr:col>
      <xdr:colOff>0</xdr:colOff>
      <xdr:row>0</xdr:row>
      <xdr:rowOff>0</xdr:rowOff>
    </xdr:to>
    <xdr:sp>
      <xdr:nvSpPr>
        <xdr:cNvPr id="223" name="Line 252"/>
        <xdr:cNvSpPr>
          <a:spLocks/>
        </xdr:cNvSpPr>
      </xdr:nvSpPr>
      <xdr:spPr>
        <a:xfrm>
          <a:off x="6210300" y="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0</xdr:row>
      <xdr:rowOff>0</xdr:rowOff>
    </xdr:from>
    <xdr:to>
      <xdr:col>6</xdr:col>
      <xdr:colOff>781050</xdr:colOff>
      <xdr:row>0</xdr:row>
      <xdr:rowOff>0</xdr:rowOff>
    </xdr:to>
    <xdr:sp>
      <xdr:nvSpPr>
        <xdr:cNvPr id="224" name="Rectangle 253"/>
        <xdr:cNvSpPr>
          <a:spLocks/>
        </xdr:cNvSpPr>
      </xdr:nvSpPr>
      <xdr:spPr>
        <a:xfrm>
          <a:off x="4581525" y="0"/>
          <a:ext cx="752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0</xdr:row>
      <xdr:rowOff>0</xdr:rowOff>
    </xdr:from>
    <xdr:to>
      <xdr:col>6</xdr:col>
      <xdr:colOff>781050</xdr:colOff>
      <xdr:row>0</xdr:row>
      <xdr:rowOff>0</xdr:rowOff>
    </xdr:to>
    <xdr:sp>
      <xdr:nvSpPr>
        <xdr:cNvPr id="225" name="Rectangle 254"/>
        <xdr:cNvSpPr>
          <a:spLocks/>
        </xdr:cNvSpPr>
      </xdr:nvSpPr>
      <xdr:spPr>
        <a:xfrm>
          <a:off x="4581525" y="0"/>
          <a:ext cx="752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0</xdr:row>
      <xdr:rowOff>0</xdr:rowOff>
    </xdr:from>
    <xdr:to>
      <xdr:col>7</xdr:col>
      <xdr:colOff>790575</xdr:colOff>
      <xdr:row>0</xdr:row>
      <xdr:rowOff>0</xdr:rowOff>
    </xdr:to>
    <xdr:sp>
      <xdr:nvSpPr>
        <xdr:cNvPr id="226" name="Rectangle 255"/>
        <xdr:cNvSpPr>
          <a:spLocks/>
        </xdr:cNvSpPr>
      </xdr:nvSpPr>
      <xdr:spPr>
        <a:xfrm>
          <a:off x="5400675" y="0"/>
          <a:ext cx="762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0</xdr:row>
      <xdr:rowOff>0</xdr:rowOff>
    </xdr:from>
    <xdr:to>
      <xdr:col>7</xdr:col>
      <xdr:colOff>790575</xdr:colOff>
      <xdr:row>0</xdr:row>
      <xdr:rowOff>0</xdr:rowOff>
    </xdr:to>
    <xdr:sp>
      <xdr:nvSpPr>
        <xdr:cNvPr id="227" name="Rectangle 256"/>
        <xdr:cNvSpPr>
          <a:spLocks/>
        </xdr:cNvSpPr>
      </xdr:nvSpPr>
      <xdr:spPr>
        <a:xfrm>
          <a:off x="5400675" y="0"/>
          <a:ext cx="762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0</xdr:row>
      <xdr:rowOff>0</xdr:rowOff>
    </xdr:from>
    <xdr:to>
      <xdr:col>7</xdr:col>
      <xdr:colOff>781050</xdr:colOff>
      <xdr:row>0</xdr:row>
      <xdr:rowOff>0</xdr:rowOff>
    </xdr:to>
    <xdr:sp>
      <xdr:nvSpPr>
        <xdr:cNvPr id="228" name="Rectangle 257"/>
        <xdr:cNvSpPr>
          <a:spLocks/>
        </xdr:cNvSpPr>
      </xdr:nvSpPr>
      <xdr:spPr>
        <a:xfrm>
          <a:off x="5400675" y="0"/>
          <a:ext cx="752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0</xdr:row>
      <xdr:rowOff>0</xdr:rowOff>
    </xdr:from>
    <xdr:to>
      <xdr:col>7</xdr:col>
      <xdr:colOff>781050</xdr:colOff>
      <xdr:row>0</xdr:row>
      <xdr:rowOff>0</xdr:rowOff>
    </xdr:to>
    <xdr:sp>
      <xdr:nvSpPr>
        <xdr:cNvPr id="229" name="Rectangle 258"/>
        <xdr:cNvSpPr>
          <a:spLocks/>
        </xdr:cNvSpPr>
      </xdr:nvSpPr>
      <xdr:spPr>
        <a:xfrm>
          <a:off x="5400675" y="0"/>
          <a:ext cx="752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9525</xdr:colOff>
      <xdr:row>0</xdr:row>
      <xdr:rowOff>0</xdr:rowOff>
    </xdr:from>
    <xdr:to>
      <xdr:col>7</xdr:col>
      <xdr:colOff>800100</xdr:colOff>
      <xdr:row>0</xdr:row>
      <xdr:rowOff>0</xdr:rowOff>
    </xdr:to>
    <xdr:sp>
      <xdr:nvSpPr>
        <xdr:cNvPr id="230" name="Line 259"/>
        <xdr:cNvSpPr>
          <a:spLocks/>
        </xdr:cNvSpPr>
      </xdr:nvSpPr>
      <xdr:spPr>
        <a:xfrm>
          <a:off x="4562475" y="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38100</xdr:colOff>
      <xdr:row>0</xdr:row>
      <xdr:rowOff>0</xdr:rowOff>
    </xdr:from>
    <xdr:to>
      <xdr:col>7</xdr:col>
      <xdr:colOff>523875</xdr:colOff>
      <xdr:row>0</xdr:row>
      <xdr:rowOff>0</xdr:rowOff>
    </xdr:to>
    <xdr:sp>
      <xdr:nvSpPr>
        <xdr:cNvPr id="231" name="TextBox 260"/>
        <xdr:cNvSpPr txBox="1">
          <a:spLocks noChangeArrowheads="1"/>
        </xdr:cNvSpPr>
      </xdr:nvSpPr>
      <xdr:spPr>
        <a:xfrm>
          <a:off x="4591050" y="0"/>
          <a:ext cx="1304925" cy="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6</xdr:col>
      <xdr:colOff>38100</xdr:colOff>
      <xdr:row>0</xdr:row>
      <xdr:rowOff>0</xdr:rowOff>
    </xdr:from>
    <xdr:to>
      <xdr:col>7</xdr:col>
      <xdr:colOff>590550</xdr:colOff>
      <xdr:row>0</xdr:row>
      <xdr:rowOff>0</xdr:rowOff>
    </xdr:to>
    <xdr:sp>
      <xdr:nvSpPr>
        <xdr:cNvPr id="232" name="TextBox 261"/>
        <xdr:cNvSpPr txBox="1">
          <a:spLocks noChangeArrowheads="1"/>
        </xdr:cNvSpPr>
      </xdr:nvSpPr>
      <xdr:spPr>
        <a:xfrm>
          <a:off x="4591050" y="0"/>
          <a:ext cx="1371600" cy="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上週投資報酬率</a:t>
          </a:r>
          <a:r>
            <a:rPr lang="en-US" cap="none" sz="900" b="1" i="0" u="none" baseline="0">
              <a:latin typeface="Times New Roman"/>
              <a:ea typeface="Times New Roman"/>
              <a:cs typeface="Times New Roman"/>
            </a:rPr>
            <a:t>(%)=</a:t>
          </a:r>
        </a:p>
      </xdr:txBody>
    </xdr:sp>
    <xdr:clientData/>
  </xdr:twoCellAnchor>
  <xdr:twoCellAnchor>
    <xdr:from>
      <xdr:col>6</xdr:col>
      <xdr:colOff>542925</xdr:colOff>
      <xdr:row>0</xdr:row>
      <xdr:rowOff>0</xdr:rowOff>
    </xdr:from>
    <xdr:to>
      <xdr:col>6</xdr:col>
      <xdr:colOff>647700</xdr:colOff>
      <xdr:row>0</xdr:row>
      <xdr:rowOff>0</xdr:rowOff>
    </xdr:to>
    <xdr:grpSp>
      <xdr:nvGrpSpPr>
        <xdr:cNvPr id="233" name="Group 262"/>
        <xdr:cNvGrpSpPr>
          <a:grpSpLocks/>
        </xdr:cNvGrpSpPr>
      </xdr:nvGrpSpPr>
      <xdr:grpSpPr>
        <a:xfrm>
          <a:off x="5095875" y="0"/>
          <a:ext cx="104775" cy="0"/>
          <a:chOff x="493" y="175"/>
          <a:chExt cx="10" cy="12"/>
        </a:xfrm>
        <a:solidFill>
          <a:srgbClr val="FFFFFF"/>
        </a:solidFill>
      </xdr:grpSpPr>
      <xdr:sp>
        <xdr:nvSpPr>
          <xdr:cNvPr id="234" name="Line 26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35" name="Line 26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236" name="Group 265"/>
        <xdr:cNvGrpSpPr>
          <a:grpSpLocks/>
        </xdr:cNvGrpSpPr>
      </xdr:nvGrpSpPr>
      <xdr:grpSpPr>
        <a:xfrm>
          <a:off x="5067300" y="0"/>
          <a:ext cx="104775" cy="0"/>
          <a:chOff x="493" y="175"/>
          <a:chExt cx="10" cy="12"/>
        </a:xfrm>
        <a:solidFill>
          <a:srgbClr val="FFFFFF"/>
        </a:solidFill>
      </xdr:grpSpPr>
      <xdr:sp>
        <xdr:nvSpPr>
          <xdr:cNvPr id="237" name="Line 26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38" name="Line 26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0</xdr:row>
      <xdr:rowOff>0</xdr:rowOff>
    </xdr:from>
    <xdr:to>
      <xdr:col>7</xdr:col>
      <xdr:colOff>609600</xdr:colOff>
      <xdr:row>0</xdr:row>
      <xdr:rowOff>0</xdr:rowOff>
    </xdr:to>
    <xdr:grpSp>
      <xdr:nvGrpSpPr>
        <xdr:cNvPr id="239" name="Group 268"/>
        <xdr:cNvGrpSpPr>
          <a:grpSpLocks/>
        </xdr:cNvGrpSpPr>
      </xdr:nvGrpSpPr>
      <xdr:grpSpPr>
        <a:xfrm>
          <a:off x="5876925" y="0"/>
          <a:ext cx="104775" cy="0"/>
          <a:chOff x="493" y="175"/>
          <a:chExt cx="10" cy="12"/>
        </a:xfrm>
        <a:solidFill>
          <a:srgbClr val="FFFFFF"/>
        </a:solidFill>
      </xdr:grpSpPr>
      <xdr:sp>
        <xdr:nvSpPr>
          <xdr:cNvPr id="240" name="Line 26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41" name="Line 27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0</xdr:row>
      <xdr:rowOff>0</xdr:rowOff>
    </xdr:from>
    <xdr:to>
      <xdr:col>7</xdr:col>
      <xdr:colOff>590550</xdr:colOff>
      <xdr:row>0</xdr:row>
      <xdr:rowOff>0</xdr:rowOff>
    </xdr:to>
    <xdr:grpSp>
      <xdr:nvGrpSpPr>
        <xdr:cNvPr id="242" name="Group 271"/>
        <xdr:cNvGrpSpPr>
          <a:grpSpLocks/>
        </xdr:cNvGrpSpPr>
      </xdr:nvGrpSpPr>
      <xdr:grpSpPr>
        <a:xfrm>
          <a:off x="5857875" y="0"/>
          <a:ext cx="104775" cy="0"/>
          <a:chOff x="493" y="175"/>
          <a:chExt cx="10" cy="12"/>
        </a:xfrm>
        <a:solidFill>
          <a:srgbClr val="FFFFFF"/>
        </a:solidFill>
      </xdr:grpSpPr>
      <xdr:sp>
        <xdr:nvSpPr>
          <xdr:cNvPr id="243" name="Line 27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44" name="Line 27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245" name="Group 274"/>
        <xdr:cNvGrpSpPr>
          <a:grpSpLocks/>
        </xdr:cNvGrpSpPr>
      </xdr:nvGrpSpPr>
      <xdr:grpSpPr>
        <a:xfrm>
          <a:off x="5067300" y="0"/>
          <a:ext cx="104775" cy="0"/>
          <a:chOff x="493" y="175"/>
          <a:chExt cx="10" cy="12"/>
        </a:xfrm>
        <a:solidFill>
          <a:srgbClr val="FFFFFF"/>
        </a:solidFill>
      </xdr:grpSpPr>
      <xdr:sp>
        <xdr:nvSpPr>
          <xdr:cNvPr id="246" name="Line 27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47" name="Line 27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0</xdr:row>
      <xdr:rowOff>0</xdr:rowOff>
    </xdr:from>
    <xdr:to>
      <xdr:col>7</xdr:col>
      <xdr:colOff>590550</xdr:colOff>
      <xdr:row>0</xdr:row>
      <xdr:rowOff>0</xdr:rowOff>
    </xdr:to>
    <xdr:grpSp>
      <xdr:nvGrpSpPr>
        <xdr:cNvPr id="248" name="Group 277"/>
        <xdr:cNvGrpSpPr>
          <a:grpSpLocks/>
        </xdr:cNvGrpSpPr>
      </xdr:nvGrpSpPr>
      <xdr:grpSpPr>
        <a:xfrm>
          <a:off x="5857875" y="0"/>
          <a:ext cx="104775" cy="0"/>
          <a:chOff x="493" y="175"/>
          <a:chExt cx="10" cy="12"/>
        </a:xfrm>
        <a:solidFill>
          <a:srgbClr val="FFFFFF"/>
        </a:solidFill>
      </xdr:grpSpPr>
      <xdr:sp>
        <xdr:nvSpPr>
          <xdr:cNvPr id="249" name="Line 27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50" name="Line 27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0</xdr:colOff>
      <xdr:row>0</xdr:row>
      <xdr:rowOff>0</xdr:rowOff>
    </xdr:from>
    <xdr:to>
      <xdr:col>7</xdr:col>
      <xdr:colOff>0</xdr:colOff>
      <xdr:row>0</xdr:row>
      <xdr:rowOff>0</xdr:rowOff>
    </xdr:to>
    <xdr:sp>
      <xdr:nvSpPr>
        <xdr:cNvPr id="251" name="Line 280"/>
        <xdr:cNvSpPr>
          <a:spLocks/>
        </xdr:cNvSpPr>
      </xdr:nvSpPr>
      <xdr:spPr>
        <a:xfrm flipV="1">
          <a:off x="5372100"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0</xdr:row>
      <xdr:rowOff>0</xdr:rowOff>
    </xdr:from>
    <xdr:to>
      <xdr:col>6</xdr:col>
      <xdr:colOff>619125</xdr:colOff>
      <xdr:row>0</xdr:row>
      <xdr:rowOff>0</xdr:rowOff>
    </xdr:to>
    <xdr:grpSp>
      <xdr:nvGrpSpPr>
        <xdr:cNvPr id="252" name="Group 281"/>
        <xdr:cNvGrpSpPr>
          <a:grpSpLocks/>
        </xdr:cNvGrpSpPr>
      </xdr:nvGrpSpPr>
      <xdr:grpSpPr>
        <a:xfrm>
          <a:off x="5067300" y="0"/>
          <a:ext cx="104775" cy="0"/>
          <a:chOff x="493" y="175"/>
          <a:chExt cx="10" cy="12"/>
        </a:xfrm>
        <a:solidFill>
          <a:srgbClr val="FFFFFF"/>
        </a:solidFill>
      </xdr:grpSpPr>
      <xdr:sp>
        <xdr:nvSpPr>
          <xdr:cNvPr id="253" name="Line 28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54" name="Line 28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255" name="Group 284"/>
        <xdr:cNvGrpSpPr>
          <a:grpSpLocks/>
        </xdr:cNvGrpSpPr>
      </xdr:nvGrpSpPr>
      <xdr:grpSpPr>
        <a:xfrm>
          <a:off x="5067300" y="0"/>
          <a:ext cx="104775" cy="0"/>
          <a:chOff x="493" y="175"/>
          <a:chExt cx="10" cy="12"/>
        </a:xfrm>
        <a:solidFill>
          <a:srgbClr val="FFFFFF"/>
        </a:solidFill>
      </xdr:grpSpPr>
      <xdr:sp>
        <xdr:nvSpPr>
          <xdr:cNvPr id="256" name="Line 28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57" name="Line 28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258" name="Group 287"/>
        <xdr:cNvGrpSpPr>
          <a:grpSpLocks/>
        </xdr:cNvGrpSpPr>
      </xdr:nvGrpSpPr>
      <xdr:grpSpPr>
        <a:xfrm>
          <a:off x="5067300" y="0"/>
          <a:ext cx="104775" cy="0"/>
          <a:chOff x="493" y="175"/>
          <a:chExt cx="10" cy="12"/>
        </a:xfrm>
        <a:solidFill>
          <a:srgbClr val="FFFFFF"/>
        </a:solidFill>
      </xdr:grpSpPr>
      <xdr:sp>
        <xdr:nvSpPr>
          <xdr:cNvPr id="259" name="Line 28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60" name="Line 28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261" name="Group 290"/>
        <xdr:cNvGrpSpPr>
          <a:grpSpLocks/>
        </xdr:cNvGrpSpPr>
      </xdr:nvGrpSpPr>
      <xdr:grpSpPr>
        <a:xfrm>
          <a:off x="5886450" y="0"/>
          <a:ext cx="104775" cy="0"/>
          <a:chOff x="493" y="175"/>
          <a:chExt cx="10" cy="12"/>
        </a:xfrm>
        <a:solidFill>
          <a:srgbClr val="FFFFFF"/>
        </a:solidFill>
      </xdr:grpSpPr>
      <xdr:sp>
        <xdr:nvSpPr>
          <xdr:cNvPr id="262" name="Line 29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63" name="Line 29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264" name="Group 293"/>
        <xdr:cNvGrpSpPr>
          <a:grpSpLocks/>
        </xdr:cNvGrpSpPr>
      </xdr:nvGrpSpPr>
      <xdr:grpSpPr>
        <a:xfrm>
          <a:off x="5886450" y="0"/>
          <a:ext cx="104775" cy="0"/>
          <a:chOff x="493" y="175"/>
          <a:chExt cx="10" cy="12"/>
        </a:xfrm>
        <a:solidFill>
          <a:srgbClr val="FFFFFF"/>
        </a:solidFill>
      </xdr:grpSpPr>
      <xdr:sp>
        <xdr:nvSpPr>
          <xdr:cNvPr id="265" name="Line 29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66" name="Line 29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267" name="Group 296"/>
        <xdr:cNvGrpSpPr>
          <a:grpSpLocks/>
        </xdr:cNvGrpSpPr>
      </xdr:nvGrpSpPr>
      <xdr:grpSpPr>
        <a:xfrm>
          <a:off x="5886450" y="0"/>
          <a:ext cx="104775" cy="0"/>
          <a:chOff x="493" y="175"/>
          <a:chExt cx="10" cy="12"/>
        </a:xfrm>
        <a:solidFill>
          <a:srgbClr val="FFFFFF"/>
        </a:solidFill>
      </xdr:grpSpPr>
      <xdr:sp>
        <xdr:nvSpPr>
          <xdr:cNvPr id="268" name="Line 29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69" name="Line 29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270" name="Group 299"/>
        <xdr:cNvGrpSpPr>
          <a:grpSpLocks/>
        </xdr:cNvGrpSpPr>
      </xdr:nvGrpSpPr>
      <xdr:grpSpPr>
        <a:xfrm>
          <a:off x="5067300" y="0"/>
          <a:ext cx="104775" cy="0"/>
          <a:chOff x="493" y="175"/>
          <a:chExt cx="10" cy="12"/>
        </a:xfrm>
        <a:solidFill>
          <a:srgbClr val="FFFFFF"/>
        </a:solidFill>
      </xdr:grpSpPr>
      <xdr:sp>
        <xdr:nvSpPr>
          <xdr:cNvPr id="271" name="Line 30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72" name="Line 30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273" name="Group 302"/>
        <xdr:cNvGrpSpPr>
          <a:grpSpLocks/>
        </xdr:cNvGrpSpPr>
      </xdr:nvGrpSpPr>
      <xdr:grpSpPr>
        <a:xfrm>
          <a:off x="5067300" y="0"/>
          <a:ext cx="104775" cy="0"/>
          <a:chOff x="493" y="175"/>
          <a:chExt cx="10" cy="12"/>
        </a:xfrm>
        <a:solidFill>
          <a:srgbClr val="FFFFFF"/>
        </a:solidFill>
      </xdr:grpSpPr>
      <xdr:sp>
        <xdr:nvSpPr>
          <xdr:cNvPr id="274" name="Line 30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75" name="Line 30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276" name="Group 305"/>
        <xdr:cNvGrpSpPr>
          <a:grpSpLocks/>
        </xdr:cNvGrpSpPr>
      </xdr:nvGrpSpPr>
      <xdr:grpSpPr>
        <a:xfrm>
          <a:off x="5067300" y="0"/>
          <a:ext cx="104775" cy="0"/>
          <a:chOff x="493" y="175"/>
          <a:chExt cx="10" cy="12"/>
        </a:xfrm>
        <a:solidFill>
          <a:srgbClr val="FFFFFF"/>
        </a:solidFill>
      </xdr:grpSpPr>
      <xdr:sp>
        <xdr:nvSpPr>
          <xdr:cNvPr id="277" name="Line 30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78" name="Line 30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279" name="Group 308"/>
        <xdr:cNvGrpSpPr>
          <a:grpSpLocks/>
        </xdr:cNvGrpSpPr>
      </xdr:nvGrpSpPr>
      <xdr:grpSpPr>
        <a:xfrm>
          <a:off x="5886450" y="0"/>
          <a:ext cx="104775" cy="0"/>
          <a:chOff x="493" y="175"/>
          <a:chExt cx="10" cy="12"/>
        </a:xfrm>
        <a:solidFill>
          <a:srgbClr val="FFFFFF"/>
        </a:solidFill>
      </xdr:grpSpPr>
      <xdr:sp>
        <xdr:nvSpPr>
          <xdr:cNvPr id="280" name="Line 30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81" name="Line 31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282" name="Group 311"/>
        <xdr:cNvGrpSpPr>
          <a:grpSpLocks/>
        </xdr:cNvGrpSpPr>
      </xdr:nvGrpSpPr>
      <xdr:grpSpPr>
        <a:xfrm>
          <a:off x="5886450" y="0"/>
          <a:ext cx="104775" cy="0"/>
          <a:chOff x="493" y="175"/>
          <a:chExt cx="10" cy="12"/>
        </a:xfrm>
        <a:solidFill>
          <a:srgbClr val="FFFFFF"/>
        </a:solidFill>
      </xdr:grpSpPr>
      <xdr:sp>
        <xdr:nvSpPr>
          <xdr:cNvPr id="283" name="Line 31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84" name="Line 31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285" name="Group 314"/>
        <xdr:cNvGrpSpPr>
          <a:grpSpLocks/>
        </xdr:cNvGrpSpPr>
      </xdr:nvGrpSpPr>
      <xdr:grpSpPr>
        <a:xfrm>
          <a:off x="5886450" y="0"/>
          <a:ext cx="104775" cy="0"/>
          <a:chOff x="493" y="175"/>
          <a:chExt cx="10" cy="12"/>
        </a:xfrm>
        <a:solidFill>
          <a:srgbClr val="FFFFFF"/>
        </a:solidFill>
      </xdr:grpSpPr>
      <xdr:sp>
        <xdr:nvSpPr>
          <xdr:cNvPr id="286" name="Line 31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87" name="Line 31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288" name="Group 317"/>
        <xdr:cNvGrpSpPr>
          <a:grpSpLocks/>
        </xdr:cNvGrpSpPr>
      </xdr:nvGrpSpPr>
      <xdr:grpSpPr>
        <a:xfrm>
          <a:off x="5067300" y="0"/>
          <a:ext cx="104775" cy="0"/>
          <a:chOff x="493" y="175"/>
          <a:chExt cx="10" cy="12"/>
        </a:xfrm>
        <a:solidFill>
          <a:srgbClr val="FFFFFF"/>
        </a:solidFill>
      </xdr:grpSpPr>
      <xdr:sp>
        <xdr:nvSpPr>
          <xdr:cNvPr id="289" name="Line 31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90" name="Line 31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291" name="Group 320"/>
        <xdr:cNvGrpSpPr>
          <a:grpSpLocks/>
        </xdr:cNvGrpSpPr>
      </xdr:nvGrpSpPr>
      <xdr:grpSpPr>
        <a:xfrm>
          <a:off x="5067300" y="0"/>
          <a:ext cx="104775" cy="0"/>
          <a:chOff x="493" y="175"/>
          <a:chExt cx="10" cy="12"/>
        </a:xfrm>
        <a:solidFill>
          <a:srgbClr val="FFFFFF"/>
        </a:solidFill>
      </xdr:grpSpPr>
      <xdr:sp>
        <xdr:nvSpPr>
          <xdr:cNvPr id="292" name="Line 32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93" name="Line 32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294" name="Group 323"/>
        <xdr:cNvGrpSpPr>
          <a:grpSpLocks/>
        </xdr:cNvGrpSpPr>
      </xdr:nvGrpSpPr>
      <xdr:grpSpPr>
        <a:xfrm>
          <a:off x="5067300" y="0"/>
          <a:ext cx="104775" cy="0"/>
          <a:chOff x="493" y="175"/>
          <a:chExt cx="10" cy="12"/>
        </a:xfrm>
        <a:solidFill>
          <a:srgbClr val="FFFFFF"/>
        </a:solidFill>
      </xdr:grpSpPr>
      <xdr:sp>
        <xdr:nvSpPr>
          <xdr:cNvPr id="295" name="Line 32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96" name="Line 32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297" name="Group 326"/>
        <xdr:cNvGrpSpPr>
          <a:grpSpLocks/>
        </xdr:cNvGrpSpPr>
      </xdr:nvGrpSpPr>
      <xdr:grpSpPr>
        <a:xfrm>
          <a:off x="5886450" y="0"/>
          <a:ext cx="104775" cy="0"/>
          <a:chOff x="493" y="175"/>
          <a:chExt cx="10" cy="12"/>
        </a:xfrm>
        <a:solidFill>
          <a:srgbClr val="FFFFFF"/>
        </a:solidFill>
      </xdr:grpSpPr>
      <xdr:sp>
        <xdr:nvSpPr>
          <xdr:cNvPr id="298" name="Line 32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99" name="Line 32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300" name="Group 329"/>
        <xdr:cNvGrpSpPr>
          <a:grpSpLocks/>
        </xdr:cNvGrpSpPr>
      </xdr:nvGrpSpPr>
      <xdr:grpSpPr>
        <a:xfrm>
          <a:off x="5886450" y="0"/>
          <a:ext cx="104775" cy="0"/>
          <a:chOff x="493" y="175"/>
          <a:chExt cx="10" cy="12"/>
        </a:xfrm>
        <a:solidFill>
          <a:srgbClr val="FFFFFF"/>
        </a:solidFill>
      </xdr:grpSpPr>
      <xdr:sp>
        <xdr:nvSpPr>
          <xdr:cNvPr id="301" name="Line 33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02" name="Line 33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303" name="Group 332"/>
        <xdr:cNvGrpSpPr>
          <a:grpSpLocks/>
        </xdr:cNvGrpSpPr>
      </xdr:nvGrpSpPr>
      <xdr:grpSpPr>
        <a:xfrm>
          <a:off x="5886450" y="0"/>
          <a:ext cx="104775" cy="0"/>
          <a:chOff x="493" y="175"/>
          <a:chExt cx="10" cy="12"/>
        </a:xfrm>
        <a:solidFill>
          <a:srgbClr val="FFFFFF"/>
        </a:solidFill>
      </xdr:grpSpPr>
      <xdr:sp>
        <xdr:nvSpPr>
          <xdr:cNvPr id="304" name="Line 33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05" name="Line 33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306" name="Group 335"/>
        <xdr:cNvGrpSpPr>
          <a:grpSpLocks/>
        </xdr:cNvGrpSpPr>
      </xdr:nvGrpSpPr>
      <xdr:grpSpPr>
        <a:xfrm>
          <a:off x="5067300" y="0"/>
          <a:ext cx="104775" cy="0"/>
          <a:chOff x="493" y="175"/>
          <a:chExt cx="10" cy="12"/>
        </a:xfrm>
        <a:solidFill>
          <a:srgbClr val="FFFFFF"/>
        </a:solidFill>
      </xdr:grpSpPr>
      <xdr:sp>
        <xdr:nvSpPr>
          <xdr:cNvPr id="307" name="Line 33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08" name="Line 33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309" name="Group 338"/>
        <xdr:cNvGrpSpPr>
          <a:grpSpLocks/>
        </xdr:cNvGrpSpPr>
      </xdr:nvGrpSpPr>
      <xdr:grpSpPr>
        <a:xfrm>
          <a:off x="5067300" y="0"/>
          <a:ext cx="104775" cy="0"/>
          <a:chOff x="493" y="175"/>
          <a:chExt cx="10" cy="12"/>
        </a:xfrm>
        <a:solidFill>
          <a:srgbClr val="FFFFFF"/>
        </a:solidFill>
      </xdr:grpSpPr>
      <xdr:sp>
        <xdr:nvSpPr>
          <xdr:cNvPr id="310" name="Line 33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11" name="Line 34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312" name="Group 341"/>
        <xdr:cNvGrpSpPr>
          <a:grpSpLocks/>
        </xdr:cNvGrpSpPr>
      </xdr:nvGrpSpPr>
      <xdr:grpSpPr>
        <a:xfrm>
          <a:off x="5067300" y="0"/>
          <a:ext cx="104775" cy="0"/>
          <a:chOff x="493" y="175"/>
          <a:chExt cx="10" cy="12"/>
        </a:xfrm>
        <a:solidFill>
          <a:srgbClr val="FFFFFF"/>
        </a:solidFill>
      </xdr:grpSpPr>
      <xdr:sp>
        <xdr:nvSpPr>
          <xdr:cNvPr id="313" name="Line 34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14" name="Line 34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315" name="Group 344"/>
        <xdr:cNvGrpSpPr>
          <a:grpSpLocks/>
        </xdr:cNvGrpSpPr>
      </xdr:nvGrpSpPr>
      <xdr:grpSpPr>
        <a:xfrm>
          <a:off x="5886450" y="0"/>
          <a:ext cx="104775" cy="0"/>
          <a:chOff x="493" y="175"/>
          <a:chExt cx="10" cy="12"/>
        </a:xfrm>
        <a:solidFill>
          <a:srgbClr val="FFFFFF"/>
        </a:solidFill>
      </xdr:grpSpPr>
      <xdr:sp>
        <xdr:nvSpPr>
          <xdr:cNvPr id="316" name="Line 34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17" name="Line 34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318" name="Group 347"/>
        <xdr:cNvGrpSpPr>
          <a:grpSpLocks/>
        </xdr:cNvGrpSpPr>
      </xdr:nvGrpSpPr>
      <xdr:grpSpPr>
        <a:xfrm>
          <a:off x="5886450" y="0"/>
          <a:ext cx="104775" cy="0"/>
          <a:chOff x="493" y="175"/>
          <a:chExt cx="10" cy="12"/>
        </a:xfrm>
        <a:solidFill>
          <a:srgbClr val="FFFFFF"/>
        </a:solidFill>
      </xdr:grpSpPr>
      <xdr:sp>
        <xdr:nvSpPr>
          <xdr:cNvPr id="319" name="Line 34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20" name="Line 34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321" name="Group 350"/>
        <xdr:cNvGrpSpPr>
          <a:grpSpLocks/>
        </xdr:cNvGrpSpPr>
      </xdr:nvGrpSpPr>
      <xdr:grpSpPr>
        <a:xfrm>
          <a:off x="5886450" y="0"/>
          <a:ext cx="104775" cy="0"/>
          <a:chOff x="493" y="175"/>
          <a:chExt cx="10" cy="12"/>
        </a:xfrm>
        <a:solidFill>
          <a:srgbClr val="FFFFFF"/>
        </a:solidFill>
      </xdr:grpSpPr>
      <xdr:sp>
        <xdr:nvSpPr>
          <xdr:cNvPr id="322" name="Line 35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23" name="Line 35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324" name="Group 353"/>
        <xdr:cNvGrpSpPr>
          <a:grpSpLocks/>
        </xdr:cNvGrpSpPr>
      </xdr:nvGrpSpPr>
      <xdr:grpSpPr>
        <a:xfrm>
          <a:off x="5067300" y="0"/>
          <a:ext cx="104775" cy="0"/>
          <a:chOff x="493" y="175"/>
          <a:chExt cx="10" cy="12"/>
        </a:xfrm>
        <a:solidFill>
          <a:srgbClr val="FFFFFF"/>
        </a:solidFill>
      </xdr:grpSpPr>
      <xdr:sp>
        <xdr:nvSpPr>
          <xdr:cNvPr id="325" name="Line 35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26" name="Line 35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327" name="Group 356"/>
        <xdr:cNvGrpSpPr>
          <a:grpSpLocks/>
        </xdr:cNvGrpSpPr>
      </xdr:nvGrpSpPr>
      <xdr:grpSpPr>
        <a:xfrm>
          <a:off x="5067300" y="0"/>
          <a:ext cx="104775" cy="0"/>
          <a:chOff x="493" y="175"/>
          <a:chExt cx="10" cy="12"/>
        </a:xfrm>
        <a:solidFill>
          <a:srgbClr val="FFFFFF"/>
        </a:solidFill>
      </xdr:grpSpPr>
      <xdr:sp>
        <xdr:nvSpPr>
          <xdr:cNvPr id="328" name="Line 35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29" name="Line 35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330" name="Group 359"/>
        <xdr:cNvGrpSpPr>
          <a:grpSpLocks/>
        </xdr:cNvGrpSpPr>
      </xdr:nvGrpSpPr>
      <xdr:grpSpPr>
        <a:xfrm>
          <a:off x="5067300" y="0"/>
          <a:ext cx="104775" cy="0"/>
          <a:chOff x="493" y="175"/>
          <a:chExt cx="10" cy="12"/>
        </a:xfrm>
        <a:solidFill>
          <a:srgbClr val="FFFFFF"/>
        </a:solidFill>
      </xdr:grpSpPr>
      <xdr:sp>
        <xdr:nvSpPr>
          <xdr:cNvPr id="331" name="Line 36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32" name="Line 36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333" name="Group 362"/>
        <xdr:cNvGrpSpPr>
          <a:grpSpLocks/>
        </xdr:cNvGrpSpPr>
      </xdr:nvGrpSpPr>
      <xdr:grpSpPr>
        <a:xfrm>
          <a:off x="5886450" y="0"/>
          <a:ext cx="104775" cy="0"/>
          <a:chOff x="493" y="175"/>
          <a:chExt cx="10" cy="12"/>
        </a:xfrm>
        <a:solidFill>
          <a:srgbClr val="FFFFFF"/>
        </a:solidFill>
      </xdr:grpSpPr>
      <xdr:sp>
        <xdr:nvSpPr>
          <xdr:cNvPr id="334" name="Line 36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35" name="Line 36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336" name="Group 365"/>
        <xdr:cNvGrpSpPr>
          <a:grpSpLocks/>
        </xdr:cNvGrpSpPr>
      </xdr:nvGrpSpPr>
      <xdr:grpSpPr>
        <a:xfrm>
          <a:off x="5886450" y="0"/>
          <a:ext cx="104775" cy="0"/>
          <a:chOff x="493" y="175"/>
          <a:chExt cx="10" cy="12"/>
        </a:xfrm>
        <a:solidFill>
          <a:srgbClr val="FFFFFF"/>
        </a:solidFill>
      </xdr:grpSpPr>
      <xdr:sp>
        <xdr:nvSpPr>
          <xdr:cNvPr id="337" name="Line 36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38" name="Line 36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339" name="Group 368"/>
        <xdr:cNvGrpSpPr>
          <a:grpSpLocks/>
        </xdr:cNvGrpSpPr>
      </xdr:nvGrpSpPr>
      <xdr:grpSpPr>
        <a:xfrm>
          <a:off x="5886450" y="0"/>
          <a:ext cx="104775" cy="0"/>
          <a:chOff x="493" y="175"/>
          <a:chExt cx="10" cy="12"/>
        </a:xfrm>
        <a:solidFill>
          <a:srgbClr val="FFFFFF"/>
        </a:solidFill>
      </xdr:grpSpPr>
      <xdr:sp>
        <xdr:nvSpPr>
          <xdr:cNvPr id="340" name="Line 36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41" name="Line 37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xdr:col>
      <xdr:colOff>0</xdr:colOff>
      <xdr:row>0</xdr:row>
      <xdr:rowOff>0</xdr:rowOff>
    </xdr:from>
    <xdr:to>
      <xdr:col>3</xdr:col>
      <xdr:colOff>0</xdr:colOff>
      <xdr:row>0</xdr:row>
      <xdr:rowOff>0</xdr:rowOff>
    </xdr:to>
    <xdr:sp>
      <xdr:nvSpPr>
        <xdr:cNvPr id="342" name="Line 371"/>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343" name="Line 372"/>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0</xdr:row>
      <xdr:rowOff>0</xdr:rowOff>
    </xdr:from>
    <xdr:to>
      <xdr:col>6</xdr:col>
      <xdr:colOff>619125</xdr:colOff>
      <xdr:row>0</xdr:row>
      <xdr:rowOff>0</xdr:rowOff>
    </xdr:to>
    <xdr:grpSp>
      <xdr:nvGrpSpPr>
        <xdr:cNvPr id="344" name="Group 373"/>
        <xdr:cNvGrpSpPr>
          <a:grpSpLocks/>
        </xdr:cNvGrpSpPr>
      </xdr:nvGrpSpPr>
      <xdr:grpSpPr>
        <a:xfrm>
          <a:off x="5067300" y="0"/>
          <a:ext cx="104775" cy="0"/>
          <a:chOff x="493" y="175"/>
          <a:chExt cx="10" cy="12"/>
        </a:xfrm>
        <a:solidFill>
          <a:srgbClr val="FFFFFF"/>
        </a:solidFill>
      </xdr:grpSpPr>
      <xdr:sp>
        <xdr:nvSpPr>
          <xdr:cNvPr id="345" name="Line 37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46" name="Line 37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347" name="Group 376"/>
        <xdr:cNvGrpSpPr>
          <a:grpSpLocks/>
        </xdr:cNvGrpSpPr>
      </xdr:nvGrpSpPr>
      <xdr:grpSpPr>
        <a:xfrm>
          <a:off x="5067300" y="0"/>
          <a:ext cx="104775" cy="0"/>
          <a:chOff x="493" y="175"/>
          <a:chExt cx="10" cy="12"/>
        </a:xfrm>
        <a:solidFill>
          <a:srgbClr val="FFFFFF"/>
        </a:solidFill>
      </xdr:grpSpPr>
      <xdr:sp>
        <xdr:nvSpPr>
          <xdr:cNvPr id="348" name="Line 37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49" name="Line 37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350" name="Group 379"/>
        <xdr:cNvGrpSpPr>
          <a:grpSpLocks/>
        </xdr:cNvGrpSpPr>
      </xdr:nvGrpSpPr>
      <xdr:grpSpPr>
        <a:xfrm>
          <a:off x="5067300" y="0"/>
          <a:ext cx="104775" cy="0"/>
          <a:chOff x="493" y="175"/>
          <a:chExt cx="10" cy="12"/>
        </a:xfrm>
        <a:solidFill>
          <a:srgbClr val="FFFFFF"/>
        </a:solidFill>
      </xdr:grpSpPr>
      <xdr:sp>
        <xdr:nvSpPr>
          <xdr:cNvPr id="351" name="Line 38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52" name="Line 38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353" name="Group 382"/>
        <xdr:cNvGrpSpPr>
          <a:grpSpLocks/>
        </xdr:cNvGrpSpPr>
      </xdr:nvGrpSpPr>
      <xdr:grpSpPr>
        <a:xfrm>
          <a:off x="5886450" y="0"/>
          <a:ext cx="104775" cy="0"/>
          <a:chOff x="493" y="175"/>
          <a:chExt cx="10" cy="12"/>
        </a:xfrm>
        <a:solidFill>
          <a:srgbClr val="FFFFFF"/>
        </a:solidFill>
      </xdr:grpSpPr>
      <xdr:sp>
        <xdr:nvSpPr>
          <xdr:cNvPr id="354" name="Line 38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55" name="Line 38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356" name="Group 385"/>
        <xdr:cNvGrpSpPr>
          <a:grpSpLocks/>
        </xdr:cNvGrpSpPr>
      </xdr:nvGrpSpPr>
      <xdr:grpSpPr>
        <a:xfrm>
          <a:off x="5886450" y="0"/>
          <a:ext cx="104775" cy="0"/>
          <a:chOff x="493" y="175"/>
          <a:chExt cx="10" cy="12"/>
        </a:xfrm>
        <a:solidFill>
          <a:srgbClr val="FFFFFF"/>
        </a:solidFill>
      </xdr:grpSpPr>
      <xdr:sp>
        <xdr:nvSpPr>
          <xdr:cNvPr id="357" name="Line 38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58" name="Line 38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359" name="Group 388"/>
        <xdr:cNvGrpSpPr>
          <a:grpSpLocks/>
        </xdr:cNvGrpSpPr>
      </xdr:nvGrpSpPr>
      <xdr:grpSpPr>
        <a:xfrm>
          <a:off x="5886450" y="0"/>
          <a:ext cx="104775" cy="0"/>
          <a:chOff x="493" y="175"/>
          <a:chExt cx="10" cy="12"/>
        </a:xfrm>
        <a:solidFill>
          <a:srgbClr val="FFFFFF"/>
        </a:solidFill>
      </xdr:grpSpPr>
      <xdr:sp>
        <xdr:nvSpPr>
          <xdr:cNvPr id="360" name="Line 38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61" name="Line 39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11</xdr:col>
      <xdr:colOff>676275</xdr:colOff>
      <xdr:row>0</xdr:row>
      <xdr:rowOff>0</xdr:rowOff>
    </xdr:from>
    <xdr:to>
      <xdr:col>13</xdr:col>
      <xdr:colOff>9525</xdr:colOff>
      <xdr:row>0</xdr:row>
      <xdr:rowOff>0</xdr:rowOff>
    </xdr:to>
    <xdr:sp>
      <xdr:nvSpPr>
        <xdr:cNvPr id="362" name="Line 391"/>
        <xdr:cNvSpPr>
          <a:spLocks/>
        </xdr:cNvSpPr>
      </xdr:nvSpPr>
      <xdr:spPr>
        <a:xfrm flipH="1">
          <a:off x="9153525" y="0"/>
          <a:ext cx="6858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14</xdr:row>
      <xdr:rowOff>200025</xdr:rowOff>
    </xdr:from>
    <xdr:to>
      <xdr:col>3</xdr:col>
      <xdr:colOff>9525</xdr:colOff>
      <xdr:row>14</xdr:row>
      <xdr:rowOff>200025</xdr:rowOff>
    </xdr:to>
    <xdr:sp>
      <xdr:nvSpPr>
        <xdr:cNvPr id="363" name="Line 392"/>
        <xdr:cNvSpPr>
          <a:spLocks/>
        </xdr:cNvSpPr>
      </xdr:nvSpPr>
      <xdr:spPr>
        <a:xfrm>
          <a:off x="1619250" y="53721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11</xdr:row>
      <xdr:rowOff>161925</xdr:rowOff>
    </xdr:from>
    <xdr:to>
      <xdr:col>3</xdr:col>
      <xdr:colOff>0</xdr:colOff>
      <xdr:row>11</xdr:row>
      <xdr:rowOff>161925</xdr:rowOff>
    </xdr:to>
    <xdr:sp>
      <xdr:nvSpPr>
        <xdr:cNvPr id="364" name="Line 393"/>
        <xdr:cNvSpPr>
          <a:spLocks/>
        </xdr:cNvSpPr>
      </xdr:nvSpPr>
      <xdr:spPr>
        <a:xfrm>
          <a:off x="1609725" y="4076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19050</xdr:colOff>
      <xdr:row>17</xdr:row>
      <xdr:rowOff>190500</xdr:rowOff>
    </xdr:from>
    <xdr:to>
      <xdr:col>3</xdr:col>
      <xdr:colOff>19050</xdr:colOff>
      <xdr:row>17</xdr:row>
      <xdr:rowOff>190500</xdr:rowOff>
    </xdr:to>
    <xdr:sp>
      <xdr:nvSpPr>
        <xdr:cNvPr id="365" name="Line 394"/>
        <xdr:cNvSpPr>
          <a:spLocks/>
        </xdr:cNvSpPr>
      </xdr:nvSpPr>
      <xdr:spPr>
        <a:xfrm>
          <a:off x="1628775" y="66198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200025</xdr:rowOff>
    </xdr:from>
    <xdr:to>
      <xdr:col>3</xdr:col>
      <xdr:colOff>0</xdr:colOff>
      <xdr:row>20</xdr:row>
      <xdr:rowOff>200025</xdr:rowOff>
    </xdr:to>
    <xdr:sp>
      <xdr:nvSpPr>
        <xdr:cNvPr id="366" name="Line 395"/>
        <xdr:cNvSpPr>
          <a:spLocks/>
        </xdr:cNvSpPr>
      </xdr:nvSpPr>
      <xdr:spPr>
        <a:xfrm>
          <a:off x="1609725" y="7886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23</xdr:row>
      <xdr:rowOff>171450</xdr:rowOff>
    </xdr:from>
    <xdr:to>
      <xdr:col>3</xdr:col>
      <xdr:colOff>9525</xdr:colOff>
      <xdr:row>23</xdr:row>
      <xdr:rowOff>171450</xdr:rowOff>
    </xdr:to>
    <xdr:sp>
      <xdr:nvSpPr>
        <xdr:cNvPr id="367" name="Line 396"/>
        <xdr:cNvSpPr>
          <a:spLocks/>
        </xdr:cNvSpPr>
      </xdr:nvSpPr>
      <xdr:spPr>
        <a:xfrm>
          <a:off x="1619250" y="91154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368" name="Line 397"/>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369" name="Line 398"/>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370" name="Line 399"/>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371" name="Line 400"/>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372" name="Line 401"/>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373" name="Line 402"/>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374" name="Line 403"/>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375" name="Line 404"/>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376" name="Line 405"/>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377" name="Line 406"/>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378" name="Line 407"/>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379" name="Line 408"/>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380" name="Line 409"/>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381" name="Line 410"/>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382" name="Line 411"/>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383" name="Line 412"/>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384" name="Line 413"/>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385" name="Line 414"/>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386" name="Line 415"/>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387" name="Line 416"/>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388" name="Line 417"/>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389" name="Line 418"/>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390" name="Line 419"/>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200025</xdr:rowOff>
    </xdr:from>
    <xdr:to>
      <xdr:col>3</xdr:col>
      <xdr:colOff>0</xdr:colOff>
      <xdr:row>14</xdr:row>
      <xdr:rowOff>200025</xdr:rowOff>
    </xdr:to>
    <xdr:sp>
      <xdr:nvSpPr>
        <xdr:cNvPr id="391" name="Line 420"/>
        <xdr:cNvSpPr>
          <a:spLocks/>
        </xdr:cNvSpPr>
      </xdr:nvSpPr>
      <xdr:spPr>
        <a:xfrm>
          <a:off x="1609725" y="53721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11</xdr:row>
      <xdr:rowOff>171450</xdr:rowOff>
    </xdr:from>
    <xdr:to>
      <xdr:col>3</xdr:col>
      <xdr:colOff>9525</xdr:colOff>
      <xdr:row>11</xdr:row>
      <xdr:rowOff>171450</xdr:rowOff>
    </xdr:to>
    <xdr:sp>
      <xdr:nvSpPr>
        <xdr:cNvPr id="392" name="Line 421"/>
        <xdr:cNvSpPr>
          <a:spLocks/>
        </xdr:cNvSpPr>
      </xdr:nvSpPr>
      <xdr:spPr>
        <a:xfrm>
          <a:off x="1619250" y="40862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4</xdr:row>
      <xdr:rowOff>190500</xdr:rowOff>
    </xdr:from>
    <xdr:to>
      <xdr:col>6</xdr:col>
      <xdr:colOff>790575</xdr:colOff>
      <xdr:row>4</xdr:row>
      <xdr:rowOff>400050</xdr:rowOff>
    </xdr:to>
    <xdr:sp>
      <xdr:nvSpPr>
        <xdr:cNvPr id="393" name="Rectangle 423"/>
        <xdr:cNvSpPr>
          <a:spLocks/>
        </xdr:cNvSpPr>
      </xdr:nvSpPr>
      <xdr:spPr>
        <a:xfrm>
          <a:off x="4581525" y="166687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28</xdr:row>
      <xdr:rowOff>0</xdr:rowOff>
    </xdr:from>
    <xdr:to>
      <xdr:col>18</xdr:col>
      <xdr:colOff>447675</xdr:colOff>
      <xdr:row>28</xdr:row>
      <xdr:rowOff>0</xdr:rowOff>
    </xdr:to>
    <xdr:sp>
      <xdr:nvSpPr>
        <xdr:cNvPr id="394" name="Line 427"/>
        <xdr:cNvSpPr>
          <a:spLocks/>
        </xdr:cNvSpPr>
      </xdr:nvSpPr>
      <xdr:spPr>
        <a:xfrm>
          <a:off x="13344525" y="108775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395" name="Line 428"/>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396" name="Line 429"/>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397" name="Line 430"/>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398" name="Line 431"/>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399" name="Line 432"/>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400" name="Line 433"/>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401" name="Line 434"/>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402" name="Line 435"/>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403" name="Line 436"/>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404" name="Line 437"/>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6</xdr:row>
      <xdr:rowOff>123825</xdr:rowOff>
    </xdr:from>
    <xdr:to>
      <xdr:col>8</xdr:col>
      <xdr:colOff>619125</xdr:colOff>
      <xdr:row>6</xdr:row>
      <xdr:rowOff>123825</xdr:rowOff>
    </xdr:to>
    <xdr:sp>
      <xdr:nvSpPr>
        <xdr:cNvPr id="405" name="Line 438"/>
        <xdr:cNvSpPr>
          <a:spLocks/>
        </xdr:cNvSpPr>
      </xdr:nvSpPr>
      <xdr:spPr>
        <a:xfrm>
          <a:off x="6210300" y="23526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828675</xdr:colOff>
      <xdr:row>7</xdr:row>
      <xdr:rowOff>19050</xdr:rowOff>
    </xdr:from>
    <xdr:to>
      <xdr:col>8</xdr:col>
      <xdr:colOff>0</xdr:colOff>
      <xdr:row>24</xdr:row>
      <xdr:rowOff>409575</xdr:rowOff>
    </xdr:to>
    <xdr:sp>
      <xdr:nvSpPr>
        <xdr:cNvPr id="406" name="Line 439"/>
        <xdr:cNvSpPr>
          <a:spLocks/>
        </xdr:cNvSpPr>
      </xdr:nvSpPr>
      <xdr:spPr>
        <a:xfrm flipH="1">
          <a:off x="6200775" y="2590800"/>
          <a:ext cx="9525" cy="71818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5</xdr:row>
      <xdr:rowOff>161925</xdr:rowOff>
    </xdr:from>
    <xdr:to>
      <xdr:col>6</xdr:col>
      <xdr:colOff>781050</xdr:colOff>
      <xdr:row>6</xdr:row>
      <xdr:rowOff>28575</xdr:rowOff>
    </xdr:to>
    <xdr:sp>
      <xdr:nvSpPr>
        <xdr:cNvPr id="407" name="Rectangle 440"/>
        <xdr:cNvSpPr>
          <a:spLocks/>
        </xdr:cNvSpPr>
      </xdr:nvSpPr>
      <xdr:spPr>
        <a:xfrm>
          <a:off x="4581525" y="204787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6</xdr:row>
      <xdr:rowOff>180975</xdr:rowOff>
    </xdr:from>
    <xdr:to>
      <xdr:col>6</xdr:col>
      <xdr:colOff>781050</xdr:colOff>
      <xdr:row>7</xdr:row>
      <xdr:rowOff>28575</xdr:rowOff>
    </xdr:to>
    <xdr:sp>
      <xdr:nvSpPr>
        <xdr:cNvPr id="408" name="Rectangle 441"/>
        <xdr:cNvSpPr>
          <a:spLocks/>
        </xdr:cNvSpPr>
      </xdr:nvSpPr>
      <xdr:spPr>
        <a:xfrm>
          <a:off x="4581525" y="240982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4</xdr:row>
      <xdr:rowOff>180975</xdr:rowOff>
    </xdr:from>
    <xdr:to>
      <xdr:col>7</xdr:col>
      <xdr:colOff>790575</xdr:colOff>
      <xdr:row>4</xdr:row>
      <xdr:rowOff>371475</xdr:rowOff>
    </xdr:to>
    <xdr:sp>
      <xdr:nvSpPr>
        <xdr:cNvPr id="409" name="Rectangle 442"/>
        <xdr:cNvSpPr>
          <a:spLocks/>
        </xdr:cNvSpPr>
      </xdr:nvSpPr>
      <xdr:spPr>
        <a:xfrm>
          <a:off x="5400675" y="165735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4</xdr:row>
      <xdr:rowOff>190500</xdr:rowOff>
    </xdr:from>
    <xdr:to>
      <xdr:col>7</xdr:col>
      <xdr:colOff>790575</xdr:colOff>
      <xdr:row>4</xdr:row>
      <xdr:rowOff>400050</xdr:rowOff>
    </xdr:to>
    <xdr:sp>
      <xdr:nvSpPr>
        <xdr:cNvPr id="410" name="Rectangle 443"/>
        <xdr:cNvSpPr>
          <a:spLocks/>
        </xdr:cNvSpPr>
      </xdr:nvSpPr>
      <xdr:spPr>
        <a:xfrm>
          <a:off x="5400675" y="166687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5</xdr:row>
      <xdr:rowOff>161925</xdr:rowOff>
    </xdr:from>
    <xdr:to>
      <xdr:col>7</xdr:col>
      <xdr:colOff>781050</xdr:colOff>
      <xdr:row>6</xdr:row>
      <xdr:rowOff>28575</xdr:rowOff>
    </xdr:to>
    <xdr:sp>
      <xdr:nvSpPr>
        <xdr:cNvPr id="411" name="Rectangle 444"/>
        <xdr:cNvSpPr>
          <a:spLocks/>
        </xdr:cNvSpPr>
      </xdr:nvSpPr>
      <xdr:spPr>
        <a:xfrm>
          <a:off x="5400675" y="204787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6</xdr:row>
      <xdr:rowOff>180975</xdr:rowOff>
    </xdr:from>
    <xdr:to>
      <xdr:col>7</xdr:col>
      <xdr:colOff>781050</xdr:colOff>
      <xdr:row>7</xdr:row>
      <xdr:rowOff>28575</xdr:rowOff>
    </xdr:to>
    <xdr:sp>
      <xdr:nvSpPr>
        <xdr:cNvPr id="412" name="Rectangle 445"/>
        <xdr:cNvSpPr>
          <a:spLocks/>
        </xdr:cNvSpPr>
      </xdr:nvSpPr>
      <xdr:spPr>
        <a:xfrm>
          <a:off x="5400675" y="240982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9525</xdr:colOff>
      <xdr:row>26</xdr:row>
      <xdr:rowOff>142875</xdr:rowOff>
    </xdr:from>
    <xdr:to>
      <xdr:col>7</xdr:col>
      <xdr:colOff>828675</xdr:colOff>
      <xdr:row>26</xdr:row>
      <xdr:rowOff>142875</xdr:rowOff>
    </xdr:to>
    <xdr:sp>
      <xdr:nvSpPr>
        <xdr:cNvPr id="413" name="Line 446"/>
        <xdr:cNvSpPr>
          <a:spLocks/>
        </xdr:cNvSpPr>
      </xdr:nvSpPr>
      <xdr:spPr>
        <a:xfrm>
          <a:off x="4562475" y="10239375"/>
          <a:ext cx="1638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57150</xdr:colOff>
      <xdr:row>26</xdr:row>
      <xdr:rowOff>228600</xdr:rowOff>
    </xdr:from>
    <xdr:to>
      <xdr:col>7</xdr:col>
      <xdr:colOff>542925</xdr:colOff>
      <xdr:row>27</xdr:row>
      <xdr:rowOff>200025</xdr:rowOff>
    </xdr:to>
    <xdr:sp>
      <xdr:nvSpPr>
        <xdr:cNvPr id="414" name="TextBox 447"/>
        <xdr:cNvSpPr txBox="1">
          <a:spLocks noChangeArrowheads="1"/>
        </xdr:cNvSpPr>
      </xdr:nvSpPr>
      <xdr:spPr>
        <a:xfrm>
          <a:off x="4610100" y="10325100"/>
          <a:ext cx="1304925" cy="2857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6</xdr:col>
      <xdr:colOff>38100</xdr:colOff>
      <xdr:row>9</xdr:row>
      <xdr:rowOff>28575</xdr:rowOff>
    </xdr:from>
    <xdr:to>
      <xdr:col>7</xdr:col>
      <xdr:colOff>590550</xdr:colOff>
      <xdr:row>9</xdr:row>
      <xdr:rowOff>238125</xdr:rowOff>
    </xdr:to>
    <xdr:sp>
      <xdr:nvSpPr>
        <xdr:cNvPr id="415" name="TextBox 448"/>
        <xdr:cNvSpPr txBox="1">
          <a:spLocks noChangeArrowheads="1"/>
        </xdr:cNvSpPr>
      </xdr:nvSpPr>
      <xdr:spPr>
        <a:xfrm>
          <a:off x="4591050" y="3228975"/>
          <a:ext cx="1371600" cy="2095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上週投資報酬率</a:t>
          </a:r>
          <a:r>
            <a:rPr lang="en-US" cap="none" sz="900" b="1" i="0" u="none" baseline="0">
              <a:latin typeface="Times New Roman"/>
              <a:ea typeface="Times New Roman"/>
              <a:cs typeface="Times New Roman"/>
            </a:rPr>
            <a:t>(%)=</a:t>
          </a:r>
        </a:p>
      </xdr:txBody>
    </xdr:sp>
    <xdr:clientData/>
  </xdr:twoCellAnchor>
  <xdr:twoCellAnchor>
    <xdr:from>
      <xdr:col>6</xdr:col>
      <xdr:colOff>542925</xdr:colOff>
      <xdr:row>4</xdr:row>
      <xdr:rowOff>257175</xdr:rowOff>
    </xdr:from>
    <xdr:to>
      <xdr:col>6</xdr:col>
      <xdr:colOff>647700</xdr:colOff>
      <xdr:row>4</xdr:row>
      <xdr:rowOff>371475</xdr:rowOff>
    </xdr:to>
    <xdr:grpSp>
      <xdr:nvGrpSpPr>
        <xdr:cNvPr id="416" name="Group 449"/>
        <xdr:cNvGrpSpPr>
          <a:grpSpLocks/>
        </xdr:cNvGrpSpPr>
      </xdr:nvGrpSpPr>
      <xdr:grpSpPr>
        <a:xfrm>
          <a:off x="5095875" y="1733550"/>
          <a:ext cx="104775" cy="114300"/>
          <a:chOff x="493" y="175"/>
          <a:chExt cx="10" cy="12"/>
        </a:xfrm>
        <a:solidFill>
          <a:srgbClr val="FFFFFF"/>
        </a:solidFill>
      </xdr:grpSpPr>
      <xdr:sp>
        <xdr:nvSpPr>
          <xdr:cNvPr id="417" name="Line 45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18" name="Line 45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xdr:row>
      <xdr:rowOff>209550</xdr:rowOff>
    </xdr:from>
    <xdr:to>
      <xdr:col>6</xdr:col>
      <xdr:colOff>619125</xdr:colOff>
      <xdr:row>5</xdr:row>
      <xdr:rowOff>323850</xdr:rowOff>
    </xdr:to>
    <xdr:grpSp>
      <xdr:nvGrpSpPr>
        <xdr:cNvPr id="419" name="Group 452"/>
        <xdr:cNvGrpSpPr>
          <a:grpSpLocks/>
        </xdr:cNvGrpSpPr>
      </xdr:nvGrpSpPr>
      <xdr:grpSpPr>
        <a:xfrm>
          <a:off x="5067300" y="2095500"/>
          <a:ext cx="104775" cy="114300"/>
          <a:chOff x="493" y="175"/>
          <a:chExt cx="10" cy="12"/>
        </a:xfrm>
        <a:solidFill>
          <a:srgbClr val="FFFFFF"/>
        </a:solidFill>
      </xdr:grpSpPr>
      <xdr:sp>
        <xdr:nvSpPr>
          <xdr:cNvPr id="420" name="Line 45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21" name="Line 45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4</xdr:row>
      <xdr:rowOff>257175</xdr:rowOff>
    </xdr:from>
    <xdr:to>
      <xdr:col>7</xdr:col>
      <xdr:colOff>609600</xdr:colOff>
      <xdr:row>4</xdr:row>
      <xdr:rowOff>371475</xdr:rowOff>
    </xdr:to>
    <xdr:grpSp>
      <xdr:nvGrpSpPr>
        <xdr:cNvPr id="422" name="Group 455"/>
        <xdr:cNvGrpSpPr>
          <a:grpSpLocks/>
        </xdr:cNvGrpSpPr>
      </xdr:nvGrpSpPr>
      <xdr:grpSpPr>
        <a:xfrm>
          <a:off x="5876925" y="1733550"/>
          <a:ext cx="104775" cy="114300"/>
          <a:chOff x="493" y="175"/>
          <a:chExt cx="10" cy="12"/>
        </a:xfrm>
        <a:solidFill>
          <a:srgbClr val="FFFFFF"/>
        </a:solidFill>
      </xdr:grpSpPr>
      <xdr:sp>
        <xdr:nvSpPr>
          <xdr:cNvPr id="423" name="Line 45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24" name="Line 45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5</xdr:row>
      <xdr:rowOff>209550</xdr:rowOff>
    </xdr:from>
    <xdr:to>
      <xdr:col>7</xdr:col>
      <xdr:colOff>590550</xdr:colOff>
      <xdr:row>5</xdr:row>
      <xdr:rowOff>323850</xdr:rowOff>
    </xdr:to>
    <xdr:grpSp>
      <xdr:nvGrpSpPr>
        <xdr:cNvPr id="425" name="Group 458"/>
        <xdr:cNvGrpSpPr>
          <a:grpSpLocks/>
        </xdr:cNvGrpSpPr>
      </xdr:nvGrpSpPr>
      <xdr:grpSpPr>
        <a:xfrm>
          <a:off x="5857875" y="2095500"/>
          <a:ext cx="104775" cy="114300"/>
          <a:chOff x="493" y="175"/>
          <a:chExt cx="10" cy="12"/>
        </a:xfrm>
        <a:solidFill>
          <a:srgbClr val="FFFFFF"/>
        </a:solidFill>
      </xdr:grpSpPr>
      <xdr:sp>
        <xdr:nvSpPr>
          <xdr:cNvPr id="426" name="Line 45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27" name="Line 46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6</xdr:row>
      <xdr:rowOff>209550</xdr:rowOff>
    </xdr:from>
    <xdr:to>
      <xdr:col>6</xdr:col>
      <xdr:colOff>619125</xdr:colOff>
      <xdr:row>6</xdr:row>
      <xdr:rowOff>323850</xdr:rowOff>
    </xdr:to>
    <xdr:grpSp>
      <xdr:nvGrpSpPr>
        <xdr:cNvPr id="428" name="Group 461"/>
        <xdr:cNvGrpSpPr>
          <a:grpSpLocks/>
        </xdr:cNvGrpSpPr>
      </xdr:nvGrpSpPr>
      <xdr:grpSpPr>
        <a:xfrm>
          <a:off x="5067300" y="2438400"/>
          <a:ext cx="104775" cy="114300"/>
          <a:chOff x="493" y="175"/>
          <a:chExt cx="10" cy="12"/>
        </a:xfrm>
        <a:solidFill>
          <a:srgbClr val="FFFFFF"/>
        </a:solidFill>
      </xdr:grpSpPr>
      <xdr:sp>
        <xdr:nvSpPr>
          <xdr:cNvPr id="429" name="Line 46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30" name="Line 46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6</xdr:row>
      <xdr:rowOff>209550</xdr:rowOff>
    </xdr:from>
    <xdr:to>
      <xdr:col>7</xdr:col>
      <xdr:colOff>590550</xdr:colOff>
      <xdr:row>6</xdr:row>
      <xdr:rowOff>323850</xdr:rowOff>
    </xdr:to>
    <xdr:grpSp>
      <xdr:nvGrpSpPr>
        <xdr:cNvPr id="431" name="Group 464"/>
        <xdr:cNvGrpSpPr>
          <a:grpSpLocks/>
        </xdr:cNvGrpSpPr>
      </xdr:nvGrpSpPr>
      <xdr:grpSpPr>
        <a:xfrm>
          <a:off x="5857875" y="2438400"/>
          <a:ext cx="104775" cy="114300"/>
          <a:chOff x="493" y="175"/>
          <a:chExt cx="10" cy="12"/>
        </a:xfrm>
        <a:solidFill>
          <a:srgbClr val="FFFFFF"/>
        </a:solidFill>
      </xdr:grpSpPr>
      <xdr:sp>
        <xdr:nvSpPr>
          <xdr:cNvPr id="432" name="Line 46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33" name="Line 46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0</xdr:colOff>
      <xdr:row>13</xdr:row>
      <xdr:rowOff>9525</xdr:rowOff>
    </xdr:from>
    <xdr:to>
      <xdr:col>7</xdr:col>
      <xdr:colOff>0</xdr:colOff>
      <xdr:row>24</xdr:row>
      <xdr:rowOff>409575</xdr:rowOff>
    </xdr:to>
    <xdr:sp>
      <xdr:nvSpPr>
        <xdr:cNvPr id="434" name="Line 467"/>
        <xdr:cNvSpPr>
          <a:spLocks/>
        </xdr:cNvSpPr>
      </xdr:nvSpPr>
      <xdr:spPr>
        <a:xfrm flipV="1">
          <a:off x="5372100" y="4762500"/>
          <a:ext cx="0" cy="50101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13</xdr:row>
      <xdr:rowOff>161925</xdr:rowOff>
    </xdr:from>
    <xdr:to>
      <xdr:col>6</xdr:col>
      <xdr:colOff>619125</xdr:colOff>
      <xdr:row>13</xdr:row>
      <xdr:rowOff>276225</xdr:rowOff>
    </xdr:to>
    <xdr:grpSp>
      <xdr:nvGrpSpPr>
        <xdr:cNvPr id="435" name="Group 468"/>
        <xdr:cNvGrpSpPr>
          <a:grpSpLocks/>
        </xdr:cNvGrpSpPr>
      </xdr:nvGrpSpPr>
      <xdr:grpSpPr>
        <a:xfrm>
          <a:off x="5067300" y="4914900"/>
          <a:ext cx="104775" cy="114300"/>
          <a:chOff x="493" y="175"/>
          <a:chExt cx="10" cy="12"/>
        </a:xfrm>
        <a:solidFill>
          <a:srgbClr val="FFFFFF"/>
        </a:solidFill>
      </xdr:grpSpPr>
      <xdr:sp>
        <xdr:nvSpPr>
          <xdr:cNvPr id="436" name="Line 46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37" name="Line 47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14</xdr:row>
      <xdr:rowOff>161925</xdr:rowOff>
    </xdr:from>
    <xdr:to>
      <xdr:col>6</xdr:col>
      <xdr:colOff>619125</xdr:colOff>
      <xdr:row>14</xdr:row>
      <xdr:rowOff>276225</xdr:rowOff>
    </xdr:to>
    <xdr:grpSp>
      <xdr:nvGrpSpPr>
        <xdr:cNvPr id="438" name="Group 471"/>
        <xdr:cNvGrpSpPr>
          <a:grpSpLocks/>
        </xdr:cNvGrpSpPr>
      </xdr:nvGrpSpPr>
      <xdr:grpSpPr>
        <a:xfrm>
          <a:off x="5067300" y="5334000"/>
          <a:ext cx="104775" cy="114300"/>
          <a:chOff x="493" y="175"/>
          <a:chExt cx="10" cy="12"/>
        </a:xfrm>
        <a:solidFill>
          <a:srgbClr val="FFFFFF"/>
        </a:solidFill>
      </xdr:grpSpPr>
      <xdr:sp>
        <xdr:nvSpPr>
          <xdr:cNvPr id="439" name="Line 47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40" name="Line 47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15</xdr:row>
      <xdr:rowOff>161925</xdr:rowOff>
    </xdr:from>
    <xdr:to>
      <xdr:col>6</xdr:col>
      <xdr:colOff>619125</xdr:colOff>
      <xdr:row>15</xdr:row>
      <xdr:rowOff>276225</xdr:rowOff>
    </xdr:to>
    <xdr:grpSp>
      <xdr:nvGrpSpPr>
        <xdr:cNvPr id="441" name="Group 474"/>
        <xdr:cNvGrpSpPr>
          <a:grpSpLocks/>
        </xdr:cNvGrpSpPr>
      </xdr:nvGrpSpPr>
      <xdr:grpSpPr>
        <a:xfrm>
          <a:off x="5067300" y="5753100"/>
          <a:ext cx="104775" cy="114300"/>
          <a:chOff x="493" y="175"/>
          <a:chExt cx="10" cy="12"/>
        </a:xfrm>
        <a:solidFill>
          <a:srgbClr val="FFFFFF"/>
        </a:solidFill>
      </xdr:grpSpPr>
      <xdr:sp>
        <xdr:nvSpPr>
          <xdr:cNvPr id="442" name="Line 47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43" name="Line 47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13</xdr:row>
      <xdr:rowOff>161925</xdr:rowOff>
    </xdr:from>
    <xdr:to>
      <xdr:col>7</xdr:col>
      <xdr:colOff>619125</xdr:colOff>
      <xdr:row>13</xdr:row>
      <xdr:rowOff>276225</xdr:rowOff>
    </xdr:to>
    <xdr:grpSp>
      <xdr:nvGrpSpPr>
        <xdr:cNvPr id="444" name="Group 477"/>
        <xdr:cNvGrpSpPr>
          <a:grpSpLocks/>
        </xdr:cNvGrpSpPr>
      </xdr:nvGrpSpPr>
      <xdr:grpSpPr>
        <a:xfrm>
          <a:off x="5886450" y="4914900"/>
          <a:ext cx="104775" cy="114300"/>
          <a:chOff x="493" y="175"/>
          <a:chExt cx="10" cy="12"/>
        </a:xfrm>
        <a:solidFill>
          <a:srgbClr val="FFFFFF"/>
        </a:solidFill>
      </xdr:grpSpPr>
      <xdr:sp>
        <xdr:nvSpPr>
          <xdr:cNvPr id="445" name="Line 47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46" name="Line 47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14</xdr:row>
      <xdr:rowOff>161925</xdr:rowOff>
    </xdr:from>
    <xdr:to>
      <xdr:col>7</xdr:col>
      <xdr:colOff>619125</xdr:colOff>
      <xdr:row>14</xdr:row>
      <xdr:rowOff>276225</xdr:rowOff>
    </xdr:to>
    <xdr:grpSp>
      <xdr:nvGrpSpPr>
        <xdr:cNvPr id="447" name="Group 480"/>
        <xdr:cNvGrpSpPr>
          <a:grpSpLocks/>
        </xdr:cNvGrpSpPr>
      </xdr:nvGrpSpPr>
      <xdr:grpSpPr>
        <a:xfrm>
          <a:off x="5886450" y="5334000"/>
          <a:ext cx="104775" cy="114300"/>
          <a:chOff x="493" y="175"/>
          <a:chExt cx="10" cy="12"/>
        </a:xfrm>
        <a:solidFill>
          <a:srgbClr val="FFFFFF"/>
        </a:solidFill>
      </xdr:grpSpPr>
      <xdr:sp>
        <xdr:nvSpPr>
          <xdr:cNvPr id="448" name="Line 48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49" name="Line 48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15</xdr:row>
      <xdr:rowOff>161925</xdr:rowOff>
    </xdr:from>
    <xdr:to>
      <xdr:col>7</xdr:col>
      <xdr:colOff>619125</xdr:colOff>
      <xdr:row>15</xdr:row>
      <xdr:rowOff>276225</xdr:rowOff>
    </xdr:to>
    <xdr:grpSp>
      <xdr:nvGrpSpPr>
        <xdr:cNvPr id="450" name="Group 483"/>
        <xdr:cNvGrpSpPr>
          <a:grpSpLocks/>
        </xdr:cNvGrpSpPr>
      </xdr:nvGrpSpPr>
      <xdr:grpSpPr>
        <a:xfrm>
          <a:off x="5886450" y="5753100"/>
          <a:ext cx="104775" cy="114300"/>
          <a:chOff x="493" y="175"/>
          <a:chExt cx="10" cy="12"/>
        </a:xfrm>
        <a:solidFill>
          <a:srgbClr val="FFFFFF"/>
        </a:solidFill>
      </xdr:grpSpPr>
      <xdr:sp>
        <xdr:nvSpPr>
          <xdr:cNvPr id="451" name="Line 48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52" name="Line 48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10</xdr:row>
      <xdr:rowOff>161925</xdr:rowOff>
    </xdr:from>
    <xdr:to>
      <xdr:col>6</xdr:col>
      <xdr:colOff>619125</xdr:colOff>
      <xdr:row>10</xdr:row>
      <xdr:rowOff>276225</xdr:rowOff>
    </xdr:to>
    <xdr:grpSp>
      <xdr:nvGrpSpPr>
        <xdr:cNvPr id="453" name="Group 486"/>
        <xdr:cNvGrpSpPr>
          <a:grpSpLocks/>
        </xdr:cNvGrpSpPr>
      </xdr:nvGrpSpPr>
      <xdr:grpSpPr>
        <a:xfrm>
          <a:off x="5067300" y="3657600"/>
          <a:ext cx="104775" cy="114300"/>
          <a:chOff x="493" y="175"/>
          <a:chExt cx="10" cy="12"/>
        </a:xfrm>
        <a:solidFill>
          <a:srgbClr val="FFFFFF"/>
        </a:solidFill>
      </xdr:grpSpPr>
      <xdr:sp>
        <xdr:nvSpPr>
          <xdr:cNvPr id="454" name="Line 48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55" name="Line 48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11</xdr:row>
      <xdr:rowOff>161925</xdr:rowOff>
    </xdr:from>
    <xdr:to>
      <xdr:col>6</xdr:col>
      <xdr:colOff>619125</xdr:colOff>
      <xdr:row>11</xdr:row>
      <xdr:rowOff>276225</xdr:rowOff>
    </xdr:to>
    <xdr:grpSp>
      <xdr:nvGrpSpPr>
        <xdr:cNvPr id="456" name="Group 489"/>
        <xdr:cNvGrpSpPr>
          <a:grpSpLocks/>
        </xdr:cNvGrpSpPr>
      </xdr:nvGrpSpPr>
      <xdr:grpSpPr>
        <a:xfrm>
          <a:off x="5067300" y="4076700"/>
          <a:ext cx="104775" cy="114300"/>
          <a:chOff x="493" y="175"/>
          <a:chExt cx="10" cy="12"/>
        </a:xfrm>
        <a:solidFill>
          <a:srgbClr val="FFFFFF"/>
        </a:solidFill>
      </xdr:grpSpPr>
      <xdr:sp>
        <xdr:nvSpPr>
          <xdr:cNvPr id="457" name="Line 49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58" name="Line 49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12</xdr:row>
      <xdr:rowOff>161925</xdr:rowOff>
    </xdr:from>
    <xdr:to>
      <xdr:col>6</xdr:col>
      <xdr:colOff>619125</xdr:colOff>
      <xdr:row>12</xdr:row>
      <xdr:rowOff>276225</xdr:rowOff>
    </xdr:to>
    <xdr:grpSp>
      <xdr:nvGrpSpPr>
        <xdr:cNvPr id="459" name="Group 492"/>
        <xdr:cNvGrpSpPr>
          <a:grpSpLocks/>
        </xdr:cNvGrpSpPr>
      </xdr:nvGrpSpPr>
      <xdr:grpSpPr>
        <a:xfrm>
          <a:off x="5067300" y="4495800"/>
          <a:ext cx="104775" cy="114300"/>
          <a:chOff x="493" y="175"/>
          <a:chExt cx="10" cy="12"/>
        </a:xfrm>
        <a:solidFill>
          <a:srgbClr val="FFFFFF"/>
        </a:solidFill>
      </xdr:grpSpPr>
      <xdr:sp>
        <xdr:nvSpPr>
          <xdr:cNvPr id="460" name="Line 49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61" name="Line 49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10</xdr:row>
      <xdr:rowOff>161925</xdr:rowOff>
    </xdr:from>
    <xdr:to>
      <xdr:col>7</xdr:col>
      <xdr:colOff>619125</xdr:colOff>
      <xdr:row>10</xdr:row>
      <xdr:rowOff>276225</xdr:rowOff>
    </xdr:to>
    <xdr:grpSp>
      <xdr:nvGrpSpPr>
        <xdr:cNvPr id="462" name="Group 495"/>
        <xdr:cNvGrpSpPr>
          <a:grpSpLocks/>
        </xdr:cNvGrpSpPr>
      </xdr:nvGrpSpPr>
      <xdr:grpSpPr>
        <a:xfrm>
          <a:off x="5886450" y="3657600"/>
          <a:ext cx="104775" cy="114300"/>
          <a:chOff x="493" y="175"/>
          <a:chExt cx="10" cy="12"/>
        </a:xfrm>
        <a:solidFill>
          <a:srgbClr val="FFFFFF"/>
        </a:solidFill>
      </xdr:grpSpPr>
      <xdr:sp>
        <xdr:nvSpPr>
          <xdr:cNvPr id="463" name="Line 49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64" name="Line 49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11</xdr:row>
      <xdr:rowOff>161925</xdr:rowOff>
    </xdr:from>
    <xdr:to>
      <xdr:col>7</xdr:col>
      <xdr:colOff>619125</xdr:colOff>
      <xdr:row>11</xdr:row>
      <xdr:rowOff>276225</xdr:rowOff>
    </xdr:to>
    <xdr:grpSp>
      <xdr:nvGrpSpPr>
        <xdr:cNvPr id="465" name="Group 498"/>
        <xdr:cNvGrpSpPr>
          <a:grpSpLocks/>
        </xdr:cNvGrpSpPr>
      </xdr:nvGrpSpPr>
      <xdr:grpSpPr>
        <a:xfrm>
          <a:off x="5886450" y="4076700"/>
          <a:ext cx="104775" cy="114300"/>
          <a:chOff x="493" y="175"/>
          <a:chExt cx="10" cy="12"/>
        </a:xfrm>
        <a:solidFill>
          <a:srgbClr val="FFFFFF"/>
        </a:solidFill>
      </xdr:grpSpPr>
      <xdr:sp>
        <xdr:nvSpPr>
          <xdr:cNvPr id="466" name="Line 49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67" name="Line 50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12</xdr:row>
      <xdr:rowOff>161925</xdr:rowOff>
    </xdr:from>
    <xdr:to>
      <xdr:col>7</xdr:col>
      <xdr:colOff>619125</xdr:colOff>
      <xdr:row>12</xdr:row>
      <xdr:rowOff>276225</xdr:rowOff>
    </xdr:to>
    <xdr:grpSp>
      <xdr:nvGrpSpPr>
        <xdr:cNvPr id="468" name="Group 501"/>
        <xdr:cNvGrpSpPr>
          <a:grpSpLocks/>
        </xdr:cNvGrpSpPr>
      </xdr:nvGrpSpPr>
      <xdr:grpSpPr>
        <a:xfrm>
          <a:off x="5886450" y="4495800"/>
          <a:ext cx="104775" cy="114300"/>
          <a:chOff x="493" y="175"/>
          <a:chExt cx="10" cy="12"/>
        </a:xfrm>
        <a:solidFill>
          <a:srgbClr val="FFFFFF"/>
        </a:solidFill>
      </xdr:grpSpPr>
      <xdr:sp>
        <xdr:nvSpPr>
          <xdr:cNvPr id="469" name="Line 50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70" name="Line 50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16</xdr:row>
      <xdr:rowOff>161925</xdr:rowOff>
    </xdr:from>
    <xdr:to>
      <xdr:col>6</xdr:col>
      <xdr:colOff>619125</xdr:colOff>
      <xdr:row>16</xdr:row>
      <xdr:rowOff>276225</xdr:rowOff>
    </xdr:to>
    <xdr:grpSp>
      <xdr:nvGrpSpPr>
        <xdr:cNvPr id="471" name="Group 504"/>
        <xdr:cNvGrpSpPr>
          <a:grpSpLocks/>
        </xdr:cNvGrpSpPr>
      </xdr:nvGrpSpPr>
      <xdr:grpSpPr>
        <a:xfrm>
          <a:off x="5067300" y="6172200"/>
          <a:ext cx="104775" cy="114300"/>
          <a:chOff x="493" y="175"/>
          <a:chExt cx="10" cy="12"/>
        </a:xfrm>
        <a:solidFill>
          <a:srgbClr val="FFFFFF"/>
        </a:solidFill>
      </xdr:grpSpPr>
      <xdr:sp>
        <xdr:nvSpPr>
          <xdr:cNvPr id="472" name="Line 50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73" name="Line 50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17</xdr:row>
      <xdr:rowOff>161925</xdr:rowOff>
    </xdr:from>
    <xdr:to>
      <xdr:col>6</xdr:col>
      <xdr:colOff>619125</xdr:colOff>
      <xdr:row>17</xdr:row>
      <xdr:rowOff>276225</xdr:rowOff>
    </xdr:to>
    <xdr:grpSp>
      <xdr:nvGrpSpPr>
        <xdr:cNvPr id="474" name="Group 507"/>
        <xdr:cNvGrpSpPr>
          <a:grpSpLocks/>
        </xdr:cNvGrpSpPr>
      </xdr:nvGrpSpPr>
      <xdr:grpSpPr>
        <a:xfrm>
          <a:off x="5067300" y="6591300"/>
          <a:ext cx="104775" cy="114300"/>
          <a:chOff x="493" y="175"/>
          <a:chExt cx="10" cy="12"/>
        </a:xfrm>
        <a:solidFill>
          <a:srgbClr val="FFFFFF"/>
        </a:solidFill>
      </xdr:grpSpPr>
      <xdr:sp>
        <xdr:nvSpPr>
          <xdr:cNvPr id="475" name="Line 50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76" name="Line 50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18</xdr:row>
      <xdr:rowOff>161925</xdr:rowOff>
    </xdr:from>
    <xdr:to>
      <xdr:col>6</xdr:col>
      <xdr:colOff>619125</xdr:colOff>
      <xdr:row>18</xdr:row>
      <xdr:rowOff>276225</xdr:rowOff>
    </xdr:to>
    <xdr:grpSp>
      <xdr:nvGrpSpPr>
        <xdr:cNvPr id="477" name="Group 510"/>
        <xdr:cNvGrpSpPr>
          <a:grpSpLocks/>
        </xdr:cNvGrpSpPr>
      </xdr:nvGrpSpPr>
      <xdr:grpSpPr>
        <a:xfrm>
          <a:off x="5067300" y="7010400"/>
          <a:ext cx="104775" cy="114300"/>
          <a:chOff x="493" y="175"/>
          <a:chExt cx="10" cy="12"/>
        </a:xfrm>
        <a:solidFill>
          <a:srgbClr val="FFFFFF"/>
        </a:solidFill>
      </xdr:grpSpPr>
      <xdr:sp>
        <xdr:nvSpPr>
          <xdr:cNvPr id="478" name="Line 51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79" name="Line 51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16</xdr:row>
      <xdr:rowOff>161925</xdr:rowOff>
    </xdr:from>
    <xdr:to>
      <xdr:col>7</xdr:col>
      <xdr:colOff>619125</xdr:colOff>
      <xdr:row>16</xdr:row>
      <xdr:rowOff>276225</xdr:rowOff>
    </xdr:to>
    <xdr:grpSp>
      <xdr:nvGrpSpPr>
        <xdr:cNvPr id="480" name="Group 513"/>
        <xdr:cNvGrpSpPr>
          <a:grpSpLocks/>
        </xdr:cNvGrpSpPr>
      </xdr:nvGrpSpPr>
      <xdr:grpSpPr>
        <a:xfrm>
          <a:off x="5886450" y="6172200"/>
          <a:ext cx="104775" cy="114300"/>
          <a:chOff x="493" y="175"/>
          <a:chExt cx="10" cy="12"/>
        </a:xfrm>
        <a:solidFill>
          <a:srgbClr val="FFFFFF"/>
        </a:solidFill>
      </xdr:grpSpPr>
      <xdr:sp>
        <xdr:nvSpPr>
          <xdr:cNvPr id="481" name="Line 51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82" name="Line 51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17</xdr:row>
      <xdr:rowOff>161925</xdr:rowOff>
    </xdr:from>
    <xdr:to>
      <xdr:col>7</xdr:col>
      <xdr:colOff>619125</xdr:colOff>
      <xdr:row>17</xdr:row>
      <xdr:rowOff>276225</xdr:rowOff>
    </xdr:to>
    <xdr:grpSp>
      <xdr:nvGrpSpPr>
        <xdr:cNvPr id="483" name="Group 516"/>
        <xdr:cNvGrpSpPr>
          <a:grpSpLocks/>
        </xdr:cNvGrpSpPr>
      </xdr:nvGrpSpPr>
      <xdr:grpSpPr>
        <a:xfrm>
          <a:off x="5886450" y="6591300"/>
          <a:ext cx="104775" cy="114300"/>
          <a:chOff x="493" y="175"/>
          <a:chExt cx="10" cy="12"/>
        </a:xfrm>
        <a:solidFill>
          <a:srgbClr val="FFFFFF"/>
        </a:solidFill>
      </xdr:grpSpPr>
      <xdr:sp>
        <xdr:nvSpPr>
          <xdr:cNvPr id="484" name="Line 51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85" name="Line 51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18</xdr:row>
      <xdr:rowOff>161925</xdr:rowOff>
    </xdr:from>
    <xdr:to>
      <xdr:col>7</xdr:col>
      <xdr:colOff>619125</xdr:colOff>
      <xdr:row>18</xdr:row>
      <xdr:rowOff>276225</xdr:rowOff>
    </xdr:to>
    <xdr:grpSp>
      <xdr:nvGrpSpPr>
        <xdr:cNvPr id="486" name="Group 519"/>
        <xdr:cNvGrpSpPr>
          <a:grpSpLocks/>
        </xdr:cNvGrpSpPr>
      </xdr:nvGrpSpPr>
      <xdr:grpSpPr>
        <a:xfrm>
          <a:off x="5886450" y="7010400"/>
          <a:ext cx="104775" cy="114300"/>
          <a:chOff x="493" y="175"/>
          <a:chExt cx="10" cy="12"/>
        </a:xfrm>
        <a:solidFill>
          <a:srgbClr val="FFFFFF"/>
        </a:solidFill>
      </xdr:grpSpPr>
      <xdr:sp>
        <xdr:nvSpPr>
          <xdr:cNvPr id="487" name="Line 52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88" name="Line 52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19</xdr:row>
      <xdr:rowOff>161925</xdr:rowOff>
    </xdr:from>
    <xdr:to>
      <xdr:col>6</xdr:col>
      <xdr:colOff>619125</xdr:colOff>
      <xdr:row>19</xdr:row>
      <xdr:rowOff>276225</xdr:rowOff>
    </xdr:to>
    <xdr:grpSp>
      <xdr:nvGrpSpPr>
        <xdr:cNvPr id="489" name="Group 522"/>
        <xdr:cNvGrpSpPr>
          <a:grpSpLocks/>
        </xdr:cNvGrpSpPr>
      </xdr:nvGrpSpPr>
      <xdr:grpSpPr>
        <a:xfrm>
          <a:off x="5067300" y="7429500"/>
          <a:ext cx="104775" cy="114300"/>
          <a:chOff x="493" y="175"/>
          <a:chExt cx="10" cy="12"/>
        </a:xfrm>
        <a:solidFill>
          <a:srgbClr val="FFFFFF"/>
        </a:solidFill>
      </xdr:grpSpPr>
      <xdr:sp>
        <xdr:nvSpPr>
          <xdr:cNvPr id="490" name="Line 52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91" name="Line 52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20</xdr:row>
      <xdr:rowOff>161925</xdr:rowOff>
    </xdr:from>
    <xdr:to>
      <xdr:col>6</xdr:col>
      <xdr:colOff>619125</xdr:colOff>
      <xdr:row>20</xdr:row>
      <xdr:rowOff>276225</xdr:rowOff>
    </xdr:to>
    <xdr:grpSp>
      <xdr:nvGrpSpPr>
        <xdr:cNvPr id="492" name="Group 525"/>
        <xdr:cNvGrpSpPr>
          <a:grpSpLocks/>
        </xdr:cNvGrpSpPr>
      </xdr:nvGrpSpPr>
      <xdr:grpSpPr>
        <a:xfrm>
          <a:off x="5067300" y="7848600"/>
          <a:ext cx="104775" cy="114300"/>
          <a:chOff x="493" y="175"/>
          <a:chExt cx="10" cy="12"/>
        </a:xfrm>
        <a:solidFill>
          <a:srgbClr val="FFFFFF"/>
        </a:solidFill>
      </xdr:grpSpPr>
      <xdr:sp>
        <xdr:nvSpPr>
          <xdr:cNvPr id="493" name="Line 52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94" name="Line 52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21</xdr:row>
      <xdr:rowOff>161925</xdr:rowOff>
    </xdr:from>
    <xdr:to>
      <xdr:col>6</xdr:col>
      <xdr:colOff>619125</xdr:colOff>
      <xdr:row>21</xdr:row>
      <xdr:rowOff>276225</xdr:rowOff>
    </xdr:to>
    <xdr:grpSp>
      <xdr:nvGrpSpPr>
        <xdr:cNvPr id="495" name="Group 528"/>
        <xdr:cNvGrpSpPr>
          <a:grpSpLocks/>
        </xdr:cNvGrpSpPr>
      </xdr:nvGrpSpPr>
      <xdr:grpSpPr>
        <a:xfrm>
          <a:off x="5067300" y="8267700"/>
          <a:ext cx="104775" cy="114300"/>
          <a:chOff x="493" y="175"/>
          <a:chExt cx="10" cy="12"/>
        </a:xfrm>
        <a:solidFill>
          <a:srgbClr val="FFFFFF"/>
        </a:solidFill>
      </xdr:grpSpPr>
      <xdr:sp>
        <xdr:nvSpPr>
          <xdr:cNvPr id="496" name="Line 52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497" name="Line 53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19</xdr:row>
      <xdr:rowOff>161925</xdr:rowOff>
    </xdr:from>
    <xdr:to>
      <xdr:col>7</xdr:col>
      <xdr:colOff>619125</xdr:colOff>
      <xdr:row>19</xdr:row>
      <xdr:rowOff>276225</xdr:rowOff>
    </xdr:to>
    <xdr:grpSp>
      <xdr:nvGrpSpPr>
        <xdr:cNvPr id="498" name="Group 531"/>
        <xdr:cNvGrpSpPr>
          <a:grpSpLocks/>
        </xdr:cNvGrpSpPr>
      </xdr:nvGrpSpPr>
      <xdr:grpSpPr>
        <a:xfrm>
          <a:off x="5886450" y="7429500"/>
          <a:ext cx="104775" cy="114300"/>
          <a:chOff x="493" y="175"/>
          <a:chExt cx="10" cy="12"/>
        </a:xfrm>
        <a:solidFill>
          <a:srgbClr val="FFFFFF"/>
        </a:solidFill>
      </xdr:grpSpPr>
      <xdr:sp>
        <xdr:nvSpPr>
          <xdr:cNvPr id="499" name="Line 53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00" name="Line 53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20</xdr:row>
      <xdr:rowOff>161925</xdr:rowOff>
    </xdr:from>
    <xdr:to>
      <xdr:col>7</xdr:col>
      <xdr:colOff>619125</xdr:colOff>
      <xdr:row>20</xdr:row>
      <xdr:rowOff>276225</xdr:rowOff>
    </xdr:to>
    <xdr:grpSp>
      <xdr:nvGrpSpPr>
        <xdr:cNvPr id="501" name="Group 534"/>
        <xdr:cNvGrpSpPr>
          <a:grpSpLocks/>
        </xdr:cNvGrpSpPr>
      </xdr:nvGrpSpPr>
      <xdr:grpSpPr>
        <a:xfrm>
          <a:off x="5886450" y="7848600"/>
          <a:ext cx="104775" cy="114300"/>
          <a:chOff x="493" y="175"/>
          <a:chExt cx="10" cy="12"/>
        </a:xfrm>
        <a:solidFill>
          <a:srgbClr val="FFFFFF"/>
        </a:solidFill>
      </xdr:grpSpPr>
      <xdr:sp>
        <xdr:nvSpPr>
          <xdr:cNvPr id="502" name="Line 53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03" name="Line 53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21</xdr:row>
      <xdr:rowOff>161925</xdr:rowOff>
    </xdr:from>
    <xdr:to>
      <xdr:col>7</xdr:col>
      <xdr:colOff>619125</xdr:colOff>
      <xdr:row>21</xdr:row>
      <xdr:rowOff>276225</xdr:rowOff>
    </xdr:to>
    <xdr:grpSp>
      <xdr:nvGrpSpPr>
        <xdr:cNvPr id="504" name="Group 537"/>
        <xdr:cNvGrpSpPr>
          <a:grpSpLocks/>
        </xdr:cNvGrpSpPr>
      </xdr:nvGrpSpPr>
      <xdr:grpSpPr>
        <a:xfrm>
          <a:off x="5886450" y="8267700"/>
          <a:ext cx="104775" cy="114300"/>
          <a:chOff x="493" y="175"/>
          <a:chExt cx="10" cy="12"/>
        </a:xfrm>
        <a:solidFill>
          <a:srgbClr val="FFFFFF"/>
        </a:solidFill>
      </xdr:grpSpPr>
      <xdr:sp>
        <xdr:nvSpPr>
          <xdr:cNvPr id="505" name="Line 53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06" name="Line 53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22</xdr:row>
      <xdr:rowOff>161925</xdr:rowOff>
    </xdr:from>
    <xdr:to>
      <xdr:col>6</xdr:col>
      <xdr:colOff>619125</xdr:colOff>
      <xdr:row>22</xdr:row>
      <xdr:rowOff>276225</xdr:rowOff>
    </xdr:to>
    <xdr:grpSp>
      <xdr:nvGrpSpPr>
        <xdr:cNvPr id="507" name="Group 540"/>
        <xdr:cNvGrpSpPr>
          <a:grpSpLocks/>
        </xdr:cNvGrpSpPr>
      </xdr:nvGrpSpPr>
      <xdr:grpSpPr>
        <a:xfrm>
          <a:off x="5067300" y="8686800"/>
          <a:ext cx="104775" cy="114300"/>
          <a:chOff x="493" y="175"/>
          <a:chExt cx="10" cy="12"/>
        </a:xfrm>
        <a:solidFill>
          <a:srgbClr val="FFFFFF"/>
        </a:solidFill>
      </xdr:grpSpPr>
      <xdr:sp>
        <xdr:nvSpPr>
          <xdr:cNvPr id="508" name="Line 54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09" name="Line 54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23</xdr:row>
      <xdr:rowOff>161925</xdr:rowOff>
    </xdr:from>
    <xdr:to>
      <xdr:col>6</xdr:col>
      <xdr:colOff>619125</xdr:colOff>
      <xdr:row>23</xdr:row>
      <xdr:rowOff>276225</xdr:rowOff>
    </xdr:to>
    <xdr:grpSp>
      <xdr:nvGrpSpPr>
        <xdr:cNvPr id="510" name="Group 543"/>
        <xdr:cNvGrpSpPr>
          <a:grpSpLocks/>
        </xdr:cNvGrpSpPr>
      </xdr:nvGrpSpPr>
      <xdr:grpSpPr>
        <a:xfrm>
          <a:off x="5067300" y="9105900"/>
          <a:ext cx="104775" cy="114300"/>
          <a:chOff x="493" y="175"/>
          <a:chExt cx="10" cy="12"/>
        </a:xfrm>
        <a:solidFill>
          <a:srgbClr val="FFFFFF"/>
        </a:solidFill>
      </xdr:grpSpPr>
      <xdr:sp>
        <xdr:nvSpPr>
          <xdr:cNvPr id="511" name="Line 54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12" name="Line 54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24</xdr:row>
      <xdr:rowOff>161925</xdr:rowOff>
    </xdr:from>
    <xdr:to>
      <xdr:col>6</xdr:col>
      <xdr:colOff>619125</xdr:colOff>
      <xdr:row>24</xdr:row>
      <xdr:rowOff>276225</xdr:rowOff>
    </xdr:to>
    <xdr:grpSp>
      <xdr:nvGrpSpPr>
        <xdr:cNvPr id="513" name="Group 546"/>
        <xdr:cNvGrpSpPr>
          <a:grpSpLocks/>
        </xdr:cNvGrpSpPr>
      </xdr:nvGrpSpPr>
      <xdr:grpSpPr>
        <a:xfrm>
          <a:off x="5067300" y="9525000"/>
          <a:ext cx="104775" cy="114300"/>
          <a:chOff x="493" y="175"/>
          <a:chExt cx="10" cy="12"/>
        </a:xfrm>
        <a:solidFill>
          <a:srgbClr val="FFFFFF"/>
        </a:solidFill>
      </xdr:grpSpPr>
      <xdr:sp>
        <xdr:nvSpPr>
          <xdr:cNvPr id="514" name="Line 54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15" name="Line 54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22</xdr:row>
      <xdr:rowOff>161925</xdr:rowOff>
    </xdr:from>
    <xdr:to>
      <xdr:col>7</xdr:col>
      <xdr:colOff>619125</xdr:colOff>
      <xdr:row>22</xdr:row>
      <xdr:rowOff>276225</xdr:rowOff>
    </xdr:to>
    <xdr:grpSp>
      <xdr:nvGrpSpPr>
        <xdr:cNvPr id="516" name="Group 549"/>
        <xdr:cNvGrpSpPr>
          <a:grpSpLocks/>
        </xdr:cNvGrpSpPr>
      </xdr:nvGrpSpPr>
      <xdr:grpSpPr>
        <a:xfrm>
          <a:off x="5886450" y="8686800"/>
          <a:ext cx="104775" cy="114300"/>
          <a:chOff x="493" y="175"/>
          <a:chExt cx="10" cy="12"/>
        </a:xfrm>
        <a:solidFill>
          <a:srgbClr val="FFFFFF"/>
        </a:solidFill>
      </xdr:grpSpPr>
      <xdr:sp>
        <xdr:nvSpPr>
          <xdr:cNvPr id="517" name="Line 55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18" name="Line 55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23</xdr:row>
      <xdr:rowOff>161925</xdr:rowOff>
    </xdr:from>
    <xdr:to>
      <xdr:col>7</xdr:col>
      <xdr:colOff>619125</xdr:colOff>
      <xdr:row>23</xdr:row>
      <xdr:rowOff>276225</xdr:rowOff>
    </xdr:to>
    <xdr:grpSp>
      <xdr:nvGrpSpPr>
        <xdr:cNvPr id="519" name="Group 552"/>
        <xdr:cNvGrpSpPr>
          <a:grpSpLocks/>
        </xdr:cNvGrpSpPr>
      </xdr:nvGrpSpPr>
      <xdr:grpSpPr>
        <a:xfrm>
          <a:off x="5886450" y="9105900"/>
          <a:ext cx="104775" cy="114300"/>
          <a:chOff x="493" y="175"/>
          <a:chExt cx="10" cy="12"/>
        </a:xfrm>
        <a:solidFill>
          <a:srgbClr val="FFFFFF"/>
        </a:solidFill>
      </xdr:grpSpPr>
      <xdr:sp>
        <xdr:nvSpPr>
          <xdr:cNvPr id="520" name="Line 55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21" name="Line 55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24</xdr:row>
      <xdr:rowOff>161925</xdr:rowOff>
    </xdr:from>
    <xdr:to>
      <xdr:col>7</xdr:col>
      <xdr:colOff>619125</xdr:colOff>
      <xdr:row>24</xdr:row>
      <xdr:rowOff>276225</xdr:rowOff>
    </xdr:to>
    <xdr:grpSp>
      <xdr:nvGrpSpPr>
        <xdr:cNvPr id="522" name="Group 555"/>
        <xdr:cNvGrpSpPr>
          <a:grpSpLocks/>
        </xdr:cNvGrpSpPr>
      </xdr:nvGrpSpPr>
      <xdr:grpSpPr>
        <a:xfrm>
          <a:off x="5886450" y="9525000"/>
          <a:ext cx="104775" cy="114300"/>
          <a:chOff x="493" y="175"/>
          <a:chExt cx="10" cy="12"/>
        </a:xfrm>
        <a:solidFill>
          <a:srgbClr val="FFFFFF"/>
        </a:solidFill>
      </xdr:grpSpPr>
      <xdr:sp>
        <xdr:nvSpPr>
          <xdr:cNvPr id="523" name="Line 55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24" name="Line 55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xdr:col>
      <xdr:colOff>0</xdr:colOff>
      <xdr:row>17</xdr:row>
      <xdr:rowOff>200025</xdr:rowOff>
    </xdr:from>
    <xdr:to>
      <xdr:col>3</xdr:col>
      <xdr:colOff>0</xdr:colOff>
      <xdr:row>17</xdr:row>
      <xdr:rowOff>200025</xdr:rowOff>
    </xdr:to>
    <xdr:sp>
      <xdr:nvSpPr>
        <xdr:cNvPr id="525" name="Line 558"/>
        <xdr:cNvSpPr>
          <a:spLocks/>
        </xdr:cNvSpPr>
      </xdr:nvSpPr>
      <xdr:spPr>
        <a:xfrm>
          <a:off x="1609725" y="6629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17</xdr:row>
      <xdr:rowOff>219075</xdr:rowOff>
    </xdr:from>
    <xdr:to>
      <xdr:col>15</xdr:col>
      <xdr:colOff>0</xdr:colOff>
      <xdr:row>17</xdr:row>
      <xdr:rowOff>219075</xdr:rowOff>
    </xdr:to>
    <xdr:sp>
      <xdr:nvSpPr>
        <xdr:cNvPr id="526" name="Line 559"/>
        <xdr:cNvSpPr>
          <a:spLocks/>
        </xdr:cNvSpPr>
      </xdr:nvSpPr>
      <xdr:spPr>
        <a:xfrm>
          <a:off x="10506075" y="66484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16</xdr:row>
      <xdr:rowOff>161925</xdr:rowOff>
    </xdr:from>
    <xdr:to>
      <xdr:col>6</xdr:col>
      <xdr:colOff>619125</xdr:colOff>
      <xdr:row>16</xdr:row>
      <xdr:rowOff>276225</xdr:rowOff>
    </xdr:to>
    <xdr:grpSp>
      <xdr:nvGrpSpPr>
        <xdr:cNvPr id="527" name="Group 560"/>
        <xdr:cNvGrpSpPr>
          <a:grpSpLocks/>
        </xdr:cNvGrpSpPr>
      </xdr:nvGrpSpPr>
      <xdr:grpSpPr>
        <a:xfrm>
          <a:off x="5067300" y="6172200"/>
          <a:ext cx="104775" cy="114300"/>
          <a:chOff x="493" y="175"/>
          <a:chExt cx="10" cy="12"/>
        </a:xfrm>
        <a:solidFill>
          <a:srgbClr val="FFFFFF"/>
        </a:solidFill>
      </xdr:grpSpPr>
      <xdr:sp>
        <xdr:nvSpPr>
          <xdr:cNvPr id="528" name="Line 56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29" name="Line 56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17</xdr:row>
      <xdr:rowOff>161925</xdr:rowOff>
    </xdr:from>
    <xdr:to>
      <xdr:col>6</xdr:col>
      <xdr:colOff>619125</xdr:colOff>
      <xdr:row>17</xdr:row>
      <xdr:rowOff>276225</xdr:rowOff>
    </xdr:to>
    <xdr:grpSp>
      <xdr:nvGrpSpPr>
        <xdr:cNvPr id="530" name="Group 563"/>
        <xdr:cNvGrpSpPr>
          <a:grpSpLocks/>
        </xdr:cNvGrpSpPr>
      </xdr:nvGrpSpPr>
      <xdr:grpSpPr>
        <a:xfrm>
          <a:off x="5067300" y="6591300"/>
          <a:ext cx="104775" cy="114300"/>
          <a:chOff x="493" y="175"/>
          <a:chExt cx="10" cy="12"/>
        </a:xfrm>
        <a:solidFill>
          <a:srgbClr val="FFFFFF"/>
        </a:solidFill>
      </xdr:grpSpPr>
      <xdr:sp>
        <xdr:nvSpPr>
          <xdr:cNvPr id="531" name="Line 56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32" name="Line 56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18</xdr:row>
      <xdr:rowOff>161925</xdr:rowOff>
    </xdr:from>
    <xdr:to>
      <xdr:col>6</xdr:col>
      <xdr:colOff>619125</xdr:colOff>
      <xdr:row>18</xdr:row>
      <xdr:rowOff>276225</xdr:rowOff>
    </xdr:to>
    <xdr:grpSp>
      <xdr:nvGrpSpPr>
        <xdr:cNvPr id="533" name="Group 566"/>
        <xdr:cNvGrpSpPr>
          <a:grpSpLocks/>
        </xdr:cNvGrpSpPr>
      </xdr:nvGrpSpPr>
      <xdr:grpSpPr>
        <a:xfrm>
          <a:off x="5067300" y="7010400"/>
          <a:ext cx="104775" cy="114300"/>
          <a:chOff x="493" y="175"/>
          <a:chExt cx="10" cy="12"/>
        </a:xfrm>
        <a:solidFill>
          <a:srgbClr val="FFFFFF"/>
        </a:solidFill>
      </xdr:grpSpPr>
      <xdr:sp>
        <xdr:nvSpPr>
          <xdr:cNvPr id="534" name="Line 56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35" name="Line 56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16</xdr:row>
      <xdr:rowOff>161925</xdr:rowOff>
    </xdr:from>
    <xdr:to>
      <xdr:col>7</xdr:col>
      <xdr:colOff>619125</xdr:colOff>
      <xdr:row>16</xdr:row>
      <xdr:rowOff>276225</xdr:rowOff>
    </xdr:to>
    <xdr:grpSp>
      <xdr:nvGrpSpPr>
        <xdr:cNvPr id="536" name="Group 569"/>
        <xdr:cNvGrpSpPr>
          <a:grpSpLocks/>
        </xdr:cNvGrpSpPr>
      </xdr:nvGrpSpPr>
      <xdr:grpSpPr>
        <a:xfrm>
          <a:off x="5886450" y="6172200"/>
          <a:ext cx="104775" cy="114300"/>
          <a:chOff x="493" y="175"/>
          <a:chExt cx="10" cy="12"/>
        </a:xfrm>
        <a:solidFill>
          <a:srgbClr val="FFFFFF"/>
        </a:solidFill>
      </xdr:grpSpPr>
      <xdr:sp>
        <xdr:nvSpPr>
          <xdr:cNvPr id="537" name="Line 57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38" name="Line 57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17</xdr:row>
      <xdr:rowOff>161925</xdr:rowOff>
    </xdr:from>
    <xdr:to>
      <xdr:col>7</xdr:col>
      <xdr:colOff>619125</xdr:colOff>
      <xdr:row>17</xdr:row>
      <xdr:rowOff>276225</xdr:rowOff>
    </xdr:to>
    <xdr:grpSp>
      <xdr:nvGrpSpPr>
        <xdr:cNvPr id="539" name="Group 572"/>
        <xdr:cNvGrpSpPr>
          <a:grpSpLocks/>
        </xdr:cNvGrpSpPr>
      </xdr:nvGrpSpPr>
      <xdr:grpSpPr>
        <a:xfrm>
          <a:off x="5886450" y="6591300"/>
          <a:ext cx="104775" cy="114300"/>
          <a:chOff x="493" y="175"/>
          <a:chExt cx="10" cy="12"/>
        </a:xfrm>
        <a:solidFill>
          <a:srgbClr val="FFFFFF"/>
        </a:solidFill>
      </xdr:grpSpPr>
      <xdr:sp>
        <xdr:nvSpPr>
          <xdr:cNvPr id="540" name="Line 57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41" name="Line 57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18</xdr:row>
      <xdr:rowOff>161925</xdr:rowOff>
    </xdr:from>
    <xdr:to>
      <xdr:col>7</xdr:col>
      <xdr:colOff>619125</xdr:colOff>
      <xdr:row>18</xdr:row>
      <xdr:rowOff>276225</xdr:rowOff>
    </xdr:to>
    <xdr:grpSp>
      <xdr:nvGrpSpPr>
        <xdr:cNvPr id="542" name="Group 575"/>
        <xdr:cNvGrpSpPr>
          <a:grpSpLocks/>
        </xdr:cNvGrpSpPr>
      </xdr:nvGrpSpPr>
      <xdr:grpSpPr>
        <a:xfrm>
          <a:off x="5886450" y="7010400"/>
          <a:ext cx="104775" cy="114300"/>
          <a:chOff x="493" y="175"/>
          <a:chExt cx="10" cy="12"/>
        </a:xfrm>
        <a:solidFill>
          <a:srgbClr val="FFFFFF"/>
        </a:solidFill>
      </xdr:grpSpPr>
      <xdr:sp>
        <xdr:nvSpPr>
          <xdr:cNvPr id="543" name="Line 57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544" name="Line 57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xdr:col>
      <xdr:colOff>9525</xdr:colOff>
      <xdr:row>14</xdr:row>
      <xdr:rowOff>200025</xdr:rowOff>
    </xdr:from>
    <xdr:to>
      <xdr:col>3</xdr:col>
      <xdr:colOff>9525</xdr:colOff>
      <xdr:row>14</xdr:row>
      <xdr:rowOff>200025</xdr:rowOff>
    </xdr:to>
    <xdr:sp>
      <xdr:nvSpPr>
        <xdr:cNvPr id="545" name="Line 579"/>
        <xdr:cNvSpPr>
          <a:spLocks/>
        </xdr:cNvSpPr>
      </xdr:nvSpPr>
      <xdr:spPr>
        <a:xfrm>
          <a:off x="1619250" y="53721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11</xdr:row>
      <xdr:rowOff>161925</xdr:rowOff>
    </xdr:from>
    <xdr:to>
      <xdr:col>3</xdr:col>
      <xdr:colOff>0</xdr:colOff>
      <xdr:row>11</xdr:row>
      <xdr:rowOff>161925</xdr:rowOff>
    </xdr:to>
    <xdr:sp>
      <xdr:nvSpPr>
        <xdr:cNvPr id="546" name="Line 580"/>
        <xdr:cNvSpPr>
          <a:spLocks/>
        </xdr:cNvSpPr>
      </xdr:nvSpPr>
      <xdr:spPr>
        <a:xfrm>
          <a:off x="1609725" y="4076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19050</xdr:colOff>
      <xdr:row>17</xdr:row>
      <xdr:rowOff>190500</xdr:rowOff>
    </xdr:from>
    <xdr:to>
      <xdr:col>3</xdr:col>
      <xdr:colOff>19050</xdr:colOff>
      <xdr:row>17</xdr:row>
      <xdr:rowOff>190500</xdr:rowOff>
    </xdr:to>
    <xdr:sp>
      <xdr:nvSpPr>
        <xdr:cNvPr id="547" name="Line 581"/>
        <xdr:cNvSpPr>
          <a:spLocks/>
        </xdr:cNvSpPr>
      </xdr:nvSpPr>
      <xdr:spPr>
        <a:xfrm>
          <a:off x="1628775" y="66198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200025</xdr:rowOff>
    </xdr:from>
    <xdr:to>
      <xdr:col>3</xdr:col>
      <xdr:colOff>0</xdr:colOff>
      <xdr:row>20</xdr:row>
      <xdr:rowOff>200025</xdr:rowOff>
    </xdr:to>
    <xdr:sp>
      <xdr:nvSpPr>
        <xdr:cNvPr id="548" name="Line 582"/>
        <xdr:cNvSpPr>
          <a:spLocks/>
        </xdr:cNvSpPr>
      </xdr:nvSpPr>
      <xdr:spPr>
        <a:xfrm>
          <a:off x="1609725" y="7886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23</xdr:row>
      <xdr:rowOff>171450</xdr:rowOff>
    </xdr:from>
    <xdr:to>
      <xdr:col>3</xdr:col>
      <xdr:colOff>9525</xdr:colOff>
      <xdr:row>23</xdr:row>
      <xdr:rowOff>171450</xdr:rowOff>
    </xdr:to>
    <xdr:sp>
      <xdr:nvSpPr>
        <xdr:cNvPr id="549" name="Line 583"/>
        <xdr:cNvSpPr>
          <a:spLocks/>
        </xdr:cNvSpPr>
      </xdr:nvSpPr>
      <xdr:spPr>
        <a:xfrm>
          <a:off x="1619250" y="91154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550" name="Line 584"/>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551" name="Line 585"/>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552" name="Line 586"/>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553" name="Line 587"/>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554" name="Line 588"/>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555" name="Line 589"/>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556" name="Line 590"/>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557" name="Line 591"/>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558" name="Line 592"/>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559" name="Line 593"/>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560" name="Line 594"/>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561" name="Line 595"/>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562" name="Line 596"/>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563" name="Line 597"/>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564" name="Line 598"/>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565" name="Line 599"/>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566" name="Line 600"/>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567" name="Line 601"/>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568" name="Line 602"/>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569" name="Line 603"/>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570" name="Line 604"/>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571" name="Line 605"/>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572" name="Line 606"/>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573" name="Line 607"/>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574" name="Line 608"/>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575" name="Line 609"/>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576" name="Line 610"/>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577" name="Line 611"/>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578" name="Line 612"/>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579" name="Line 613"/>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580" name="Line 614"/>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581" name="Line 615"/>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582" name="Line 616"/>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583" name="Line 617"/>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200025</xdr:rowOff>
    </xdr:from>
    <xdr:to>
      <xdr:col>3</xdr:col>
      <xdr:colOff>0</xdr:colOff>
      <xdr:row>14</xdr:row>
      <xdr:rowOff>200025</xdr:rowOff>
    </xdr:to>
    <xdr:sp>
      <xdr:nvSpPr>
        <xdr:cNvPr id="584" name="Line 618"/>
        <xdr:cNvSpPr>
          <a:spLocks/>
        </xdr:cNvSpPr>
      </xdr:nvSpPr>
      <xdr:spPr>
        <a:xfrm>
          <a:off x="1609725" y="53721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11</xdr:row>
      <xdr:rowOff>171450</xdr:rowOff>
    </xdr:from>
    <xdr:to>
      <xdr:col>3</xdr:col>
      <xdr:colOff>9525</xdr:colOff>
      <xdr:row>11</xdr:row>
      <xdr:rowOff>171450</xdr:rowOff>
    </xdr:to>
    <xdr:sp>
      <xdr:nvSpPr>
        <xdr:cNvPr id="585" name="Line 619"/>
        <xdr:cNvSpPr>
          <a:spLocks/>
        </xdr:cNvSpPr>
      </xdr:nvSpPr>
      <xdr:spPr>
        <a:xfrm>
          <a:off x="1619250" y="40862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4</xdr:row>
      <xdr:rowOff>190500</xdr:rowOff>
    </xdr:from>
    <xdr:to>
      <xdr:col>6</xdr:col>
      <xdr:colOff>790575</xdr:colOff>
      <xdr:row>4</xdr:row>
      <xdr:rowOff>400050</xdr:rowOff>
    </xdr:to>
    <xdr:sp>
      <xdr:nvSpPr>
        <xdr:cNvPr id="586" name="Rectangle 621"/>
        <xdr:cNvSpPr>
          <a:spLocks/>
        </xdr:cNvSpPr>
      </xdr:nvSpPr>
      <xdr:spPr>
        <a:xfrm>
          <a:off x="4581525" y="166687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28</xdr:row>
      <xdr:rowOff>0</xdr:rowOff>
    </xdr:from>
    <xdr:to>
      <xdr:col>18</xdr:col>
      <xdr:colOff>447675</xdr:colOff>
      <xdr:row>28</xdr:row>
      <xdr:rowOff>0</xdr:rowOff>
    </xdr:to>
    <xdr:sp>
      <xdr:nvSpPr>
        <xdr:cNvPr id="587" name="Line 625"/>
        <xdr:cNvSpPr>
          <a:spLocks/>
        </xdr:cNvSpPr>
      </xdr:nvSpPr>
      <xdr:spPr>
        <a:xfrm>
          <a:off x="13344525" y="108775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588" name="Line 626"/>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589" name="Line 627"/>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590" name="Line 628"/>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591" name="Line 629"/>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592" name="Line 630"/>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593" name="Line 631"/>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594" name="Line 632"/>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595" name="Line 633"/>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596" name="Line 634"/>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597" name="Line 635"/>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6</xdr:row>
      <xdr:rowOff>123825</xdr:rowOff>
    </xdr:from>
    <xdr:to>
      <xdr:col>8</xdr:col>
      <xdr:colOff>619125</xdr:colOff>
      <xdr:row>6</xdr:row>
      <xdr:rowOff>123825</xdr:rowOff>
    </xdr:to>
    <xdr:sp>
      <xdr:nvSpPr>
        <xdr:cNvPr id="598" name="Line 636"/>
        <xdr:cNvSpPr>
          <a:spLocks/>
        </xdr:cNvSpPr>
      </xdr:nvSpPr>
      <xdr:spPr>
        <a:xfrm>
          <a:off x="6210300" y="23526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7</xdr:row>
      <xdr:rowOff>19050</xdr:rowOff>
    </xdr:from>
    <xdr:to>
      <xdr:col>8</xdr:col>
      <xdr:colOff>19050</xdr:colOff>
      <xdr:row>25</xdr:row>
      <xdr:rowOff>9525</xdr:rowOff>
    </xdr:to>
    <xdr:sp>
      <xdr:nvSpPr>
        <xdr:cNvPr id="599" name="Line 637"/>
        <xdr:cNvSpPr>
          <a:spLocks/>
        </xdr:cNvSpPr>
      </xdr:nvSpPr>
      <xdr:spPr>
        <a:xfrm flipH="1">
          <a:off x="6210300" y="2590800"/>
          <a:ext cx="19050" cy="72009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5</xdr:row>
      <xdr:rowOff>161925</xdr:rowOff>
    </xdr:from>
    <xdr:to>
      <xdr:col>6</xdr:col>
      <xdr:colOff>781050</xdr:colOff>
      <xdr:row>6</xdr:row>
      <xdr:rowOff>28575</xdr:rowOff>
    </xdr:to>
    <xdr:sp>
      <xdr:nvSpPr>
        <xdr:cNvPr id="600" name="Rectangle 638"/>
        <xdr:cNvSpPr>
          <a:spLocks/>
        </xdr:cNvSpPr>
      </xdr:nvSpPr>
      <xdr:spPr>
        <a:xfrm>
          <a:off x="4581525" y="204787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6</xdr:row>
      <xdr:rowOff>180975</xdr:rowOff>
    </xdr:from>
    <xdr:to>
      <xdr:col>6</xdr:col>
      <xdr:colOff>781050</xdr:colOff>
      <xdr:row>7</xdr:row>
      <xdr:rowOff>28575</xdr:rowOff>
    </xdr:to>
    <xdr:sp>
      <xdr:nvSpPr>
        <xdr:cNvPr id="601" name="Rectangle 639"/>
        <xdr:cNvSpPr>
          <a:spLocks/>
        </xdr:cNvSpPr>
      </xdr:nvSpPr>
      <xdr:spPr>
        <a:xfrm>
          <a:off x="4581525" y="240982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4</xdr:row>
      <xdr:rowOff>180975</xdr:rowOff>
    </xdr:from>
    <xdr:to>
      <xdr:col>7</xdr:col>
      <xdr:colOff>790575</xdr:colOff>
      <xdr:row>4</xdr:row>
      <xdr:rowOff>371475</xdr:rowOff>
    </xdr:to>
    <xdr:sp>
      <xdr:nvSpPr>
        <xdr:cNvPr id="602" name="Rectangle 640"/>
        <xdr:cNvSpPr>
          <a:spLocks/>
        </xdr:cNvSpPr>
      </xdr:nvSpPr>
      <xdr:spPr>
        <a:xfrm>
          <a:off x="5400675" y="165735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4</xdr:row>
      <xdr:rowOff>190500</xdr:rowOff>
    </xdr:from>
    <xdr:to>
      <xdr:col>7</xdr:col>
      <xdr:colOff>790575</xdr:colOff>
      <xdr:row>4</xdr:row>
      <xdr:rowOff>400050</xdr:rowOff>
    </xdr:to>
    <xdr:sp>
      <xdr:nvSpPr>
        <xdr:cNvPr id="603" name="Rectangle 641"/>
        <xdr:cNvSpPr>
          <a:spLocks/>
        </xdr:cNvSpPr>
      </xdr:nvSpPr>
      <xdr:spPr>
        <a:xfrm>
          <a:off x="5400675" y="166687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5</xdr:row>
      <xdr:rowOff>161925</xdr:rowOff>
    </xdr:from>
    <xdr:to>
      <xdr:col>7</xdr:col>
      <xdr:colOff>781050</xdr:colOff>
      <xdr:row>6</xdr:row>
      <xdr:rowOff>28575</xdr:rowOff>
    </xdr:to>
    <xdr:sp>
      <xdr:nvSpPr>
        <xdr:cNvPr id="604" name="Rectangle 642"/>
        <xdr:cNvSpPr>
          <a:spLocks/>
        </xdr:cNvSpPr>
      </xdr:nvSpPr>
      <xdr:spPr>
        <a:xfrm>
          <a:off x="5400675" y="204787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6</xdr:row>
      <xdr:rowOff>180975</xdr:rowOff>
    </xdr:from>
    <xdr:to>
      <xdr:col>7</xdr:col>
      <xdr:colOff>781050</xdr:colOff>
      <xdr:row>7</xdr:row>
      <xdr:rowOff>28575</xdr:rowOff>
    </xdr:to>
    <xdr:sp>
      <xdr:nvSpPr>
        <xdr:cNvPr id="605" name="Rectangle 643"/>
        <xdr:cNvSpPr>
          <a:spLocks/>
        </xdr:cNvSpPr>
      </xdr:nvSpPr>
      <xdr:spPr>
        <a:xfrm>
          <a:off x="5400675" y="240982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38100</xdr:colOff>
      <xdr:row>9</xdr:row>
      <xdr:rowOff>28575</xdr:rowOff>
    </xdr:from>
    <xdr:to>
      <xdr:col>7</xdr:col>
      <xdr:colOff>590550</xdr:colOff>
      <xdr:row>9</xdr:row>
      <xdr:rowOff>238125</xdr:rowOff>
    </xdr:to>
    <xdr:sp>
      <xdr:nvSpPr>
        <xdr:cNvPr id="606" name="TextBox 646"/>
        <xdr:cNvSpPr txBox="1">
          <a:spLocks noChangeArrowheads="1"/>
        </xdr:cNvSpPr>
      </xdr:nvSpPr>
      <xdr:spPr>
        <a:xfrm>
          <a:off x="4591050" y="3228975"/>
          <a:ext cx="1371600" cy="2095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上週投資報酬率</a:t>
          </a:r>
          <a:r>
            <a:rPr lang="en-US" cap="none" sz="900" b="1" i="0" u="none" baseline="0">
              <a:latin typeface="Times New Roman"/>
              <a:ea typeface="Times New Roman"/>
              <a:cs typeface="Times New Roman"/>
            </a:rPr>
            <a:t>(%)=</a:t>
          </a:r>
        </a:p>
      </xdr:txBody>
    </xdr:sp>
    <xdr:clientData/>
  </xdr:twoCellAnchor>
  <xdr:twoCellAnchor>
    <xdr:from>
      <xdr:col>6</xdr:col>
      <xdr:colOff>542925</xdr:colOff>
      <xdr:row>4</xdr:row>
      <xdr:rowOff>257175</xdr:rowOff>
    </xdr:from>
    <xdr:to>
      <xdr:col>6</xdr:col>
      <xdr:colOff>647700</xdr:colOff>
      <xdr:row>4</xdr:row>
      <xdr:rowOff>371475</xdr:rowOff>
    </xdr:to>
    <xdr:grpSp>
      <xdr:nvGrpSpPr>
        <xdr:cNvPr id="607" name="Group 647"/>
        <xdr:cNvGrpSpPr>
          <a:grpSpLocks/>
        </xdr:cNvGrpSpPr>
      </xdr:nvGrpSpPr>
      <xdr:grpSpPr>
        <a:xfrm>
          <a:off x="5095875" y="1733550"/>
          <a:ext cx="104775" cy="114300"/>
          <a:chOff x="493" y="175"/>
          <a:chExt cx="10" cy="12"/>
        </a:xfrm>
        <a:solidFill>
          <a:srgbClr val="FFFFFF"/>
        </a:solidFill>
      </xdr:grpSpPr>
      <xdr:sp>
        <xdr:nvSpPr>
          <xdr:cNvPr id="608" name="Line 64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09" name="Line 64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xdr:row>
      <xdr:rowOff>209550</xdr:rowOff>
    </xdr:from>
    <xdr:to>
      <xdr:col>6</xdr:col>
      <xdr:colOff>619125</xdr:colOff>
      <xdr:row>5</xdr:row>
      <xdr:rowOff>323850</xdr:rowOff>
    </xdr:to>
    <xdr:grpSp>
      <xdr:nvGrpSpPr>
        <xdr:cNvPr id="610" name="Group 650"/>
        <xdr:cNvGrpSpPr>
          <a:grpSpLocks/>
        </xdr:cNvGrpSpPr>
      </xdr:nvGrpSpPr>
      <xdr:grpSpPr>
        <a:xfrm>
          <a:off x="5067300" y="2095500"/>
          <a:ext cx="104775" cy="114300"/>
          <a:chOff x="493" y="175"/>
          <a:chExt cx="10" cy="12"/>
        </a:xfrm>
        <a:solidFill>
          <a:srgbClr val="FFFFFF"/>
        </a:solidFill>
      </xdr:grpSpPr>
      <xdr:sp>
        <xdr:nvSpPr>
          <xdr:cNvPr id="611" name="Line 65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12" name="Line 65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4</xdr:row>
      <xdr:rowOff>257175</xdr:rowOff>
    </xdr:from>
    <xdr:to>
      <xdr:col>7</xdr:col>
      <xdr:colOff>609600</xdr:colOff>
      <xdr:row>4</xdr:row>
      <xdr:rowOff>371475</xdr:rowOff>
    </xdr:to>
    <xdr:grpSp>
      <xdr:nvGrpSpPr>
        <xdr:cNvPr id="613" name="Group 653"/>
        <xdr:cNvGrpSpPr>
          <a:grpSpLocks/>
        </xdr:cNvGrpSpPr>
      </xdr:nvGrpSpPr>
      <xdr:grpSpPr>
        <a:xfrm>
          <a:off x="5876925" y="1733550"/>
          <a:ext cx="104775" cy="114300"/>
          <a:chOff x="493" y="175"/>
          <a:chExt cx="10" cy="12"/>
        </a:xfrm>
        <a:solidFill>
          <a:srgbClr val="FFFFFF"/>
        </a:solidFill>
      </xdr:grpSpPr>
      <xdr:sp>
        <xdr:nvSpPr>
          <xdr:cNvPr id="614" name="Line 65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15" name="Line 65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5</xdr:row>
      <xdr:rowOff>209550</xdr:rowOff>
    </xdr:from>
    <xdr:to>
      <xdr:col>7</xdr:col>
      <xdr:colOff>590550</xdr:colOff>
      <xdr:row>5</xdr:row>
      <xdr:rowOff>323850</xdr:rowOff>
    </xdr:to>
    <xdr:grpSp>
      <xdr:nvGrpSpPr>
        <xdr:cNvPr id="616" name="Group 656"/>
        <xdr:cNvGrpSpPr>
          <a:grpSpLocks/>
        </xdr:cNvGrpSpPr>
      </xdr:nvGrpSpPr>
      <xdr:grpSpPr>
        <a:xfrm>
          <a:off x="5857875" y="2095500"/>
          <a:ext cx="104775" cy="114300"/>
          <a:chOff x="493" y="175"/>
          <a:chExt cx="10" cy="12"/>
        </a:xfrm>
        <a:solidFill>
          <a:srgbClr val="FFFFFF"/>
        </a:solidFill>
      </xdr:grpSpPr>
      <xdr:sp>
        <xdr:nvSpPr>
          <xdr:cNvPr id="617" name="Line 65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18" name="Line 65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6</xdr:row>
      <xdr:rowOff>209550</xdr:rowOff>
    </xdr:from>
    <xdr:to>
      <xdr:col>6</xdr:col>
      <xdr:colOff>619125</xdr:colOff>
      <xdr:row>6</xdr:row>
      <xdr:rowOff>323850</xdr:rowOff>
    </xdr:to>
    <xdr:grpSp>
      <xdr:nvGrpSpPr>
        <xdr:cNvPr id="619" name="Group 659"/>
        <xdr:cNvGrpSpPr>
          <a:grpSpLocks/>
        </xdr:cNvGrpSpPr>
      </xdr:nvGrpSpPr>
      <xdr:grpSpPr>
        <a:xfrm>
          <a:off x="5067300" y="2438400"/>
          <a:ext cx="104775" cy="114300"/>
          <a:chOff x="493" y="175"/>
          <a:chExt cx="10" cy="12"/>
        </a:xfrm>
        <a:solidFill>
          <a:srgbClr val="FFFFFF"/>
        </a:solidFill>
      </xdr:grpSpPr>
      <xdr:sp>
        <xdr:nvSpPr>
          <xdr:cNvPr id="620" name="Line 66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21" name="Line 66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6</xdr:row>
      <xdr:rowOff>209550</xdr:rowOff>
    </xdr:from>
    <xdr:to>
      <xdr:col>7</xdr:col>
      <xdr:colOff>590550</xdr:colOff>
      <xdr:row>6</xdr:row>
      <xdr:rowOff>323850</xdr:rowOff>
    </xdr:to>
    <xdr:grpSp>
      <xdr:nvGrpSpPr>
        <xdr:cNvPr id="622" name="Group 662"/>
        <xdr:cNvGrpSpPr>
          <a:grpSpLocks/>
        </xdr:cNvGrpSpPr>
      </xdr:nvGrpSpPr>
      <xdr:grpSpPr>
        <a:xfrm>
          <a:off x="5857875" y="2438400"/>
          <a:ext cx="104775" cy="114300"/>
          <a:chOff x="493" y="175"/>
          <a:chExt cx="10" cy="12"/>
        </a:xfrm>
        <a:solidFill>
          <a:srgbClr val="FFFFFF"/>
        </a:solidFill>
      </xdr:grpSpPr>
      <xdr:sp>
        <xdr:nvSpPr>
          <xdr:cNvPr id="623" name="Line 66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24" name="Line 66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0</xdr:colOff>
      <xdr:row>13</xdr:row>
      <xdr:rowOff>9525</xdr:rowOff>
    </xdr:from>
    <xdr:to>
      <xdr:col>7</xdr:col>
      <xdr:colOff>0</xdr:colOff>
      <xdr:row>24</xdr:row>
      <xdr:rowOff>409575</xdr:rowOff>
    </xdr:to>
    <xdr:sp>
      <xdr:nvSpPr>
        <xdr:cNvPr id="625" name="Line 665"/>
        <xdr:cNvSpPr>
          <a:spLocks/>
        </xdr:cNvSpPr>
      </xdr:nvSpPr>
      <xdr:spPr>
        <a:xfrm flipV="1">
          <a:off x="5372100" y="4762500"/>
          <a:ext cx="0" cy="50101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13</xdr:row>
      <xdr:rowOff>161925</xdr:rowOff>
    </xdr:from>
    <xdr:to>
      <xdr:col>6</xdr:col>
      <xdr:colOff>619125</xdr:colOff>
      <xdr:row>13</xdr:row>
      <xdr:rowOff>276225</xdr:rowOff>
    </xdr:to>
    <xdr:grpSp>
      <xdr:nvGrpSpPr>
        <xdr:cNvPr id="626" name="Group 666"/>
        <xdr:cNvGrpSpPr>
          <a:grpSpLocks/>
        </xdr:cNvGrpSpPr>
      </xdr:nvGrpSpPr>
      <xdr:grpSpPr>
        <a:xfrm>
          <a:off x="5067300" y="4914900"/>
          <a:ext cx="104775" cy="114300"/>
          <a:chOff x="493" y="175"/>
          <a:chExt cx="10" cy="12"/>
        </a:xfrm>
        <a:solidFill>
          <a:srgbClr val="FFFFFF"/>
        </a:solidFill>
      </xdr:grpSpPr>
      <xdr:sp>
        <xdr:nvSpPr>
          <xdr:cNvPr id="627" name="Line 66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28" name="Line 66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14</xdr:row>
      <xdr:rowOff>161925</xdr:rowOff>
    </xdr:from>
    <xdr:to>
      <xdr:col>6</xdr:col>
      <xdr:colOff>619125</xdr:colOff>
      <xdr:row>14</xdr:row>
      <xdr:rowOff>276225</xdr:rowOff>
    </xdr:to>
    <xdr:grpSp>
      <xdr:nvGrpSpPr>
        <xdr:cNvPr id="629" name="Group 669"/>
        <xdr:cNvGrpSpPr>
          <a:grpSpLocks/>
        </xdr:cNvGrpSpPr>
      </xdr:nvGrpSpPr>
      <xdr:grpSpPr>
        <a:xfrm>
          <a:off x="5067300" y="5334000"/>
          <a:ext cx="104775" cy="114300"/>
          <a:chOff x="493" y="175"/>
          <a:chExt cx="10" cy="12"/>
        </a:xfrm>
        <a:solidFill>
          <a:srgbClr val="FFFFFF"/>
        </a:solidFill>
      </xdr:grpSpPr>
      <xdr:sp>
        <xdr:nvSpPr>
          <xdr:cNvPr id="630" name="Line 67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31" name="Line 67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15</xdr:row>
      <xdr:rowOff>161925</xdr:rowOff>
    </xdr:from>
    <xdr:to>
      <xdr:col>6</xdr:col>
      <xdr:colOff>619125</xdr:colOff>
      <xdr:row>15</xdr:row>
      <xdr:rowOff>276225</xdr:rowOff>
    </xdr:to>
    <xdr:grpSp>
      <xdr:nvGrpSpPr>
        <xdr:cNvPr id="632" name="Group 672"/>
        <xdr:cNvGrpSpPr>
          <a:grpSpLocks/>
        </xdr:cNvGrpSpPr>
      </xdr:nvGrpSpPr>
      <xdr:grpSpPr>
        <a:xfrm>
          <a:off x="5067300" y="5753100"/>
          <a:ext cx="104775" cy="114300"/>
          <a:chOff x="493" y="175"/>
          <a:chExt cx="10" cy="12"/>
        </a:xfrm>
        <a:solidFill>
          <a:srgbClr val="FFFFFF"/>
        </a:solidFill>
      </xdr:grpSpPr>
      <xdr:sp>
        <xdr:nvSpPr>
          <xdr:cNvPr id="633" name="Line 67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34" name="Line 67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13</xdr:row>
      <xdr:rowOff>161925</xdr:rowOff>
    </xdr:from>
    <xdr:to>
      <xdr:col>7</xdr:col>
      <xdr:colOff>619125</xdr:colOff>
      <xdr:row>13</xdr:row>
      <xdr:rowOff>276225</xdr:rowOff>
    </xdr:to>
    <xdr:grpSp>
      <xdr:nvGrpSpPr>
        <xdr:cNvPr id="635" name="Group 675"/>
        <xdr:cNvGrpSpPr>
          <a:grpSpLocks/>
        </xdr:cNvGrpSpPr>
      </xdr:nvGrpSpPr>
      <xdr:grpSpPr>
        <a:xfrm>
          <a:off x="5886450" y="4914900"/>
          <a:ext cx="104775" cy="114300"/>
          <a:chOff x="493" y="175"/>
          <a:chExt cx="10" cy="12"/>
        </a:xfrm>
        <a:solidFill>
          <a:srgbClr val="FFFFFF"/>
        </a:solidFill>
      </xdr:grpSpPr>
      <xdr:sp>
        <xdr:nvSpPr>
          <xdr:cNvPr id="636" name="Line 67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37" name="Line 67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14</xdr:row>
      <xdr:rowOff>161925</xdr:rowOff>
    </xdr:from>
    <xdr:to>
      <xdr:col>7</xdr:col>
      <xdr:colOff>619125</xdr:colOff>
      <xdr:row>14</xdr:row>
      <xdr:rowOff>276225</xdr:rowOff>
    </xdr:to>
    <xdr:grpSp>
      <xdr:nvGrpSpPr>
        <xdr:cNvPr id="638" name="Group 678"/>
        <xdr:cNvGrpSpPr>
          <a:grpSpLocks/>
        </xdr:cNvGrpSpPr>
      </xdr:nvGrpSpPr>
      <xdr:grpSpPr>
        <a:xfrm>
          <a:off x="5886450" y="5334000"/>
          <a:ext cx="104775" cy="114300"/>
          <a:chOff x="493" y="175"/>
          <a:chExt cx="10" cy="12"/>
        </a:xfrm>
        <a:solidFill>
          <a:srgbClr val="FFFFFF"/>
        </a:solidFill>
      </xdr:grpSpPr>
      <xdr:sp>
        <xdr:nvSpPr>
          <xdr:cNvPr id="639" name="Line 67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40" name="Line 68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15</xdr:row>
      <xdr:rowOff>161925</xdr:rowOff>
    </xdr:from>
    <xdr:to>
      <xdr:col>7</xdr:col>
      <xdr:colOff>619125</xdr:colOff>
      <xdr:row>15</xdr:row>
      <xdr:rowOff>276225</xdr:rowOff>
    </xdr:to>
    <xdr:grpSp>
      <xdr:nvGrpSpPr>
        <xdr:cNvPr id="641" name="Group 681"/>
        <xdr:cNvGrpSpPr>
          <a:grpSpLocks/>
        </xdr:cNvGrpSpPr>
      </xdr:nvGrpSpPr>
      <xdr:grpSpPr>
        <a:xfrm>
          <a:off x="5886450" y="5753100"/>
          <a:ext cx="104775" cy="114300"/>
          <a:chOff x="493" y="175"/>
          <a:chExt cx="10" cy="12"/>
        </a:xfrm>
        <a:solidFill>
          <a:srgbClr val="FFFFFF"/>
        </a:solidFill>
      </xdr:grpSpPr>
      <xdr:sp>
        <xdr:nvSpPr>
          <xdr:cNvPr id="642" name="Line 68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43" name="Line 68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10</xdr:row>
      <xdr:rowOff>161925</xdr:rowOff>
    </xdr:from>
    <xdr:to>
      <xdr:col>6</xdr:col>
      <xdr:colOff>619125</xdr:colOff>
      <xdr:row>10</xdr:row>
      <xdr:rowOff>276225</xdr:rowOff>
    </xdr:to>
    <xdr:grpSp>
      <xdr:nvGrpSpPr>
        <xdr:cNvPr id="644" name="Group 684"/>
        <xdr:cNvGrpSpPr>
          <a:grpSpLocks/>
        </xdr:cNvGrpSpPr>
      </xdr:nvGrpSpPr>
      <xdr:grpSpPr>
        <a:xfrm>
          <a:off x="5067300" y="3657600"/>
          <a:ext cx="104775" cy="114300"/>
          <a:chOff x="493" y="175"/>
          <a:chExt cx="10" cy="12"/>
        </a:xfrm>
        <a:solidFill>
          <a:srgbClr val="FFFFFF"/>
        </a:solidFill>
      </xdr:grpSpPr>
      <xdr:sp>
        <xdr:nvSpPr>
          <xdr:cNvPr id="645" name="Line 68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46" name="Line 68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11</xdr:row>
      <xdr:rowOff>161925</xdr:rowOff>
    </xdr:from>
    <xdr:to>
      <xdr:col>6</xdr:col>
      <xdr:colOff>619125</xdr:colOff>
      <xdr:row>11</xdr:row>
      <xdr:rowOff>276225</xdr:rowOff>
    </xdr:to>
    <xdr:grpSp>
      <xdr:nvGrpSpPr>
        <xdr:cNvPr id="647" name="Group 687"/>
        <xdr:cNvGrpSpPr>
          <a:grpSpLocks/>
        </xdr:cNvGrpSpPr>
      </xdr:nvGrpSpPr>
      <xdr:grpSpPr>
        <a:xfrm>
          <a:off x="5067300" y="4076700"/>
          <a:ext cx="104775" cy="114300"/>
          <a:chOff x="493" y="175"/>
          <a:chExt cx="10" cy="12"/>
        </a:xfrm>
        <a:solidFill>
          <a:srgbClr val="FFFFFF"/>
        </a:solidFill>
      </xdr:grpSpPr>
      <xdr:sp>
        <xdr:nvSpPr>
          <xdr:cNvPr id="648" name="Line 68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49" name="Line 68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12</xdr:row>
      <xdr:rowOff>161925</xdr:rowOff>
    </xdr:from>
    <xdr:to>
      <xdr:col>6</xdr:col>
      <xdr:colOff>619125</xdr:colOff>
      <xdr:row>12</xdr:row>
      <xdr:rowOff>276225</xdr:rowOff>
    </xdr:to>
    <xdr:grpSp>
      <xdr:nvGrpSpPr>
        <xdr:cNvPr id="650" name="Group 690"/>
        <xdr:cNvGrpSpPr>
          <a:grpSpLocks/>
        </xdr:cNvGrpSpPr>
      </xdr:nvGrpSpPr>
      <xdr:grpSpPr>
        <a:xfrm>
          <a:off x="5067300" y="4495800"/>
          <a:ext cx="104775" cy="114300"/>
          <a:chOff x="493" y="175"/>
          <a:chExt cx="10" cy="12"/>
        </a:xfrm>
        <a:solidFill>
          <a:srgbClr val="FFFFFF"/>
        </a:solidFill>
      </xdr:grpSpPr>
      <xdr:sp>
        <xdr:nvSpPr>
          <xdr:cNvPr id="651" name="Line 69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52" name="Line 69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10</xdr:row>
      <xdr:rowOff>161925</xdr:rowOff>
    </xdr:from>
    <xdr:to>
      <xdr:col>7</xdr:col>
      <xdr:colOff>619125</xdr:colOff>
      <xdr:row>10</xdr:row>
      <xdr:rowOff>276225</xdr:rowOff>
    </xdr:to>
    <xdr:grpSp>
      <xdr:nvGrpSpPr>
        <xdr:cNvPr id="653" name="Group 693"/>
        <xdr:cNvGrpSpPr>
          <a:grpSpLocks/>
        </xdr:cNvGrpSpPr>
      </xdr:nvGrpSpPr>
      <xdr:grpSpPr>
        <a:xfrm>
          <a:off x="5886450" y="3657600"/>
          <a:ext cx="104775" cy="114300"/>
          <a:chOff x="493" y="175"/>
          <a:chExt cx="10" cy="12"/>
        </a:xfrm>
        <a:solidFill>
          <a:srgbClr val="FFFFFF"/>
        </a:solidFill>
      </xdr:grpSpPr>
      <xdr:sp>
        <xdr:nvSpPr>
          <xdr:cNvPr id="654" name="Line 69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55" name="Line 69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11</xdr:row>
      <xdr:rowOff>161925</xdr:rowOff>
    </xdr:from>
    <xdr:to>
      <xdr:col>7</xdr:col>
      <xdr:colOff>619125</xdr:colOff>
      <xdr:row>11</xdr:row>
      <xdr:rowOff>276225</xdr:rowOff>
    </xdr:to>
    <xdr:grpSp>
      <xdr:nvGrpSpPr>
        <xdr:cNvPr id="656" name="Group 696"/>
        <xdr:cNvGrpSpPr>
          <a:grpSpLocks/>
        </xdr:cNvGrpSpPr>
      </xdr:nvGrpSpPr>
      <xdr:grpSpPr>
        <a:xfrm>
          <a:off x="5886450" y="4076700"/>
          <a:ext cx="104775" cy="114300"/>
          <a:chOff x="493" y="175"/>
          <a:chExt cx="10" cy="12"/>
        </a:xfrm>
        <a:solidFill>
          <a:srgbClr val="FFFFFF"/>
        </a:solidFill>
      </xdr:grpSpPr>
      <xdr:sp>
        <xdr:nvSpPr>
          <xdr:cNvPr id="657" name="Line 69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58" name="Line 69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12</xdr:row>
      <xdr:rowOff>161925</xdr:rowOff>
    </xdr:from>
    <xdr:to>
      <xdr:col>7</xdr:col>
      <xdr:colOff>619125</xdr:colOff>
      <xdr:row>12</xdr:row>
      <xdr:rowOff>276225</xdr:rowOff>
    </xdr:to>
    <xdr:grpSp>
      <xdr:nvGrpSpPr>
        <xdr:cNvPr id="659" name="Group 699"/>
        <xdr:cNvGrpSpPr>
          <a:grpSpLocks/>
        </xdr:cNvGrpSpPr>
      </xdr:nvGrpSpPr>
      <xdr:grpSpPr>
        <a:xfrm>
          <a:off x="5886450" y="4495800"/>
          <a:ext cx="104775" cy="114300"/>
          <a:chOff x="493" y="175"/>
          <a:chExt cx="10" cy="12"/>
        </a:xfrm>
        <a:solidFill>
          <a:srgbClr val="FFFFFF"/>
        </a:solidFill>
      </xdr:grpSpPr>
      <xdr:sp>
        <xdr:nvSpPr>
          <xdr:cNvPr id="660" name="Line 70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61" name="Line 70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16</xdr:row>
      <xdr:rowOff>161925</xdr:rowOff>
    </xdr:from>
    <xdr:to>
      <xdr:col>6</xdr:col>
      <xdr:colOff>619125</xdr:colOff>
      <xdr:row>16</xdr:row>
      <xdr:rowOff>276225</xdr:rowOff>
    </xdr:to>
    <xdr:grpSp>
      <xdr:nvGrpSpPr>
        <xdr:cNvPr id="662" name="Group 702"/>
        <xdr:cNvGrpSpPr>
          <a:grpSpLocks/>
        </xdr:cNvGrpSpPr>
      </xdr:nvGrpSpPr>
      <xdr:grpSpPr>
        <a:xfrm>
          <a:off x="5067300" y="6172200"/>
          <a:ext cx="104775" cy="114300"/>
          <a:chOff x="493" y="175"/>
          <a:chExt cx="10" cy="12"/>
        </a:xfrm>
        <a:solidFill>
          <a:srgbClr val="FFFFFF"/>
        </a:solidFill>
      </xdr:grpSpPr>
      <xdr:sp>
        <xdr:nvSpPr>
          <xdr:cNvPr id="663" name="Line 70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64" name="Line 70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17</xdr:row>
      <xdr:rowOff>161925</xdr:rowOff>
    </xdr:from>
    <xdr:to>
      <xdr:col>6</xdr:col>
      <xdr:colOff>619125</xdr:colOff>
      <xdr:row>17</xdr:row>
      <xdr:rowOff>276225</xdr:rowOff>
    </xdr:to>
    <xdr:grpSp>
      <xdr:nvGrpSpPr>
        <xdr:cNvPr id="665" name="Group 705"/>
        <xdr:cNvGrpSpPr>
          <a:grpSpLocks/>
        </xdr:cNvGrpSpPr>
      </xdr:nvGrpSpPr>
      <xdr:grpSpPr>
        <a:xfrm>
          <a:off x="5067300" y="6591300"/>
          <a:ext cx="104775" cy="114300"/>
          <a:chOff x="493" y="175"/>
          <a:chExt cx="10" cy="12"/>
        </a:xfrm>
        <a:solidFill>
          <a:srgbClr val="FFFFFF"/>
        </a:solidFill>
      </xdr:grpSpPr>
      <xdr:sp>
        <xdr:nvSpPr>
          <xdr:cNvPr id="666" name="Line 70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67" name="Line 70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18</xdr:row>
      <xdr:rowOff>161925</xdr:rowOff>
    </xdr:from>
    <xdr:to>
      <xdr:col>6</xdr:col>
      <xdr:colOff>619125</xdr:colOff>
      <xdr:row>18</xdr:row>
      <xdr:rowOff>276225</xdr:rowOff>
    </xdr:to>
    <xdr:grpSp>
      <xdr:nvGrpSpPr>
        <xdr:cNvPr id="668" name="Group 708"/>
        <xdr:cNvGrpSpPr>
          <a:grpSpLocks/>
        </xdr:cNvGrpSpPr>
      </xdr:nvGrpSpPr>
      <xdr:grpSpPr>
        <a:xfrm>
          <a:off x="5067300" y="7010400"/>
          <a:ext cx="104775" cy="114300"/>
          <a:chOff x="493" y="175"/>
          <a:chExt cx="10" cy="12"/>
        </a:xfrm>
        <a:solidFill>
          <a:srgbClr val="FFFFFF"/>
        </a:solidFill>
      </xdr:grpSpPr>
      <xdr:sp>
        <xdr:nvSpPr>
          <xdr:cNvPr id="669" name="Line 70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70" name="Line 71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16</xdr:row>
      <xdr:rowOff>161925</xdr:rowOff>
    </xdr:from>
    <xdr:to>
      <xdr:col>7</xdr:col>
      <xdr:colOff>619125</xdr:colOff>
      <xdr:row>16</xdr:row>
      <xdr:rowOff>276225</xdr:rowOff>
    </xdr:to>
    <xdr:grpSp>
      <xdr:nvGrpSpPr>
        <xdr:cNvPr id="671" name="Group 711"/>
        <xdr:cNvGrpSpPr>
          <a:grpSpLocks/>
        </xdr:cNvGrpSpPr>
      </xdr:nvGrpSpPr>
      <xdr:grpSpPr>
        <a:xfrm>
          <a:off x="5886450" y="6172200"/>
          <a:ext cx="104775" cy="114300"/>
          <a:chOff x="493" y="175"/>
          <a:chExt cx="10" cy="12"/>
        </a:xfrm>
        <a:solidFill>
          <a:srgbClr val="FFFFFF"/>
        </a:solidFill>
      </xdr:grpSpPr>
      <xdr:sp>
        <xdr:nvSpPr>
          <xdr:cNvPr id="672" name="Line 71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73" name="Line 71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17</xdr:row>
      <xdr:rowOff>161925</xdr:rowOff>
    </xdr:from>
    <xdr:to>
      <xdr:col>7</xdr:col>
      <xdr:colOff>619125</xdr:colOff>
      <xdr:row>17</xdr:row>
      <xdr:rowOff>276225</xdr:rowOff>
    </xdr:to>
    <xdr:grpSp>
      <xdr:nvGrpSpPr>
        <xdr:cNvPr id="674" name="Group 714"/>
        <xdr:cNvGrpSpPr>
          <a:grpSpLocks/>
        </xdr:cNvGrpSpPr>
      </xdr:nvGrpSpPr>
      <xdr:grpSpPr>
        <a:xfrm>
          <a:off x="5886450" y="6591300"/>
          <a:ext cx="104775" cy="114300"/>
          <a:chOff x="493" y="175"/>
          <a:chExt cx="10" cy="12"/>
        </a:xfrm>
        <a:solidFill>
          <a:srgbClr val="FFFFFF"/>
        </a:solidFill>
      </xdr:grpSpPr>
      <xdr:sp>
        <xdr:nvSpPr>
          <xdr:cNvPr id="675" name="Line 71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76" name="Line 71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18</xdr:row>
      <xdr:rowOff>161925</xdr:rowOff>
    </xdr:from>
    <xdr:to>
      <xdr:col>7</xdr:col>
      <xdr:colOff>619125</xdr:colOff>
      <xdr:row>18</xdr:row>
      <xdr:rowOff>276225</xdr:rowOff>
    </xdr:to>
    <xdr:grpSp>
      <xdr:nvGrpSpPr>
        <xdr:cNvPr id="677" name="Group 717"/>
        <xdr:cNvGrpSpPr>
          <a:grpSpLocks/>
        </xdr:cNvGrpSpPr>
      </xdr:nvGrpSpPr>
      <xdr:grpSpPr>
        <a:xfrm>
          <a:off x="5886450" y="7010400"/>
          <a:ext cx="104775" cy="114300"/>
          <a:chOff x="493" y="175"/>
          <a:chExt cx="10" cy="12"/>
        </a:xfrm>
        <a:solidFill>
          <a:srgbClr val="FFFFFF"/>
        </a:solidFill>
      </xdr:grpSpPr>
      <xdr:sp>
        <xdr:nvSpPr>
          <xdr:cNvPr id="678" name="Line 71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79" name="Line 71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19</xdr:row>
      <xdr:rowOff>161925</xdr:rowOff>
    </xdr:from>
    <xdr:to>
      <xdr:col>6</xdr:col>
      <xdr:colOff>619125</xdr:colOff>
      <xdr:row>19</xdr:row>
      <xdr:rowOff>276225</xdr:rowOff>
    </xdr:to>
    <xdr:grpSp>
      <xdr:nvGrpSpPr>
        <xdr:cNvPr id="680" name="Group 720"/>
        <xdr:cNvGrpSpPr>
          <a:grpSpLocks/>
        </xdr:cNvGrpSpPr>
      </xdr:nvGrpSpPr>
      <xdr:grpSpPr>
        <a:xfrm>
          <a:off x="5067300" y="7429500"/>
          <a:ext cx="104775" cy="114300"/>
          <a:chOff x="493" y="175"/>
          <a:chExt cx="10" cy="12"/>
        </a:xfrm>
        <a:solidFill>
          <a:srgbClr val="FFFFFF"/>
        </a:solidFill>
      </xdr:grpSpPr>
      <xdr:sp>
        <xdr:nvSpPr>
          <xdr:cNvPr id="681" name="Line 72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82" name="Line 72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20</xdr:row>
      <xdr:rowOff>161925</xdr:rowOff>
    </xdr:from>
    <xdr:to>
      <xdr:col>6</xdr:col>
      <xdr:colOff>619125</xdr:colOff>
      <xdr:row>20</xdr:row>
      <xdr:rowOff>276225</xdr:rowOff>
    </xdr:to>
    <xdr:grpSp>
      <xdr:nvGrpSpPr>
        <xdr:cNvPr id="683" name="Group 723"/>
        <xdr:cNvGrpSpPr>
          <a:grpSpLocks/>
        </xdr:cNvGrpSpPr>
      </xdr:nvGrpSpPr>
      <xdr:grpSpPr>
        <a:xfrm>
          <a:off x="5067300" y="7848600"/>
          <a:ext cx="104775" cy="114300"/>
          <a:chOff x="493" y="175"/>
          <a:chExt cx="10" cy="12"/>
        </a:xfrm>
        <a:solidFill>
          <a:srgbClr val="FFFFFF"/>
        </a:solidFill>
      </xdr:grpSpPr>
      <xdr:sp>
        <xdr:nvSpPr>
          <xdr:cNvPr id="684" name="Line 72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85" name="Line 72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21</xdr:row>
      <xdr:rowOff>161925</xdr:rowOff>
    </xdr:from>
    <xdr:to>
      <xdr:col>6</xdr:col>
      <xdr:colOff>619125</xdr:colOff>
      <xdr:row>21</xdr:row>
      <xdr:rowOff>276225</xdr:rowOff>
    </xdr:to>
    <xdr:grpSp>
      <xdr:nvGrpSpPr>
        <xdr:cNvPr id="686" name="Group 726"/>
        <xdr:cNvGrpSpPr>
          <a:grpSpLocks/>
        </xdr:cNvGrpSpPr>
      </xdr:nvGrpSpPr>
      <xdr:grpSpPr>
        <a:xfrm>
          <a:off x="5067300" y="8267700"/>
          <a:ext cx="104775" cy="114300"/>
          <a:chOff x="493" y="175"/>
          <a:chExt cx="10" cy="12"/>
        </a:xfrm>
        <a:solidFill>
          <a:srgbClr val="FFFFFF"/>
        </a:solidFill>
      </xdr:grpSpPr>
      <xdr:sp>
        <xdr:nvSpPr>
          <xdr:cNvPr id="687" name="Line 72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88" name="Line 72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19</xdr:row>
      <xdr:rowOff>161925</xdr:rowOff>
    </xdr:from>
    <xdr:to>
      <xdr:col>7</xdr:col>
      <xdr:colOff>619125</xdr:colOff>
      <xdr:row>19</xdr:row>
      <xdr:rowOff>276225</xdr:rowOff>
    </xdr:to>
    <xdr:grpSp>
      <xdr:nvGrpSpPr>
        <xdr:cNvPr id="689" name="Group 729"/>
        <xdr:cNvGrpSpPr>
          <a:grpSpLocks/>
        </xdr:cNvGrpSpPr>
      </xdr:nvGrpSpPr>
      <xdr:grpSpPr>
        <a:xfrm>
          <a:off x="5886450" y="7429500"/>
          <a:ext cx="104775" cy="114300"/>
          <a:chOff x="493" y="175"/>
          <a:chExt cx="10" cy="12"/>
        </a:xfrm>
        <a:solidFill>
          <a:srgbClr val="FFFFFF"/>
        </a:solidFill>
      </xdr:grpSpPr>
      <xdr:sp>
        <xdr:nvSpPr>
          <xdr:cNvPr id="690" name="Line 73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91" name="Line 73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20</xdr:row>
      <xdr:rowOff>161925</xdr:rowOff>
    </xdr:from>
    <xdr:to>
      <xdr:col>7</xdr:col>
      <xdr:colOff>619125</xdr:colOff>
      <xdr:row>20</xdr:row>
      <xdr:rowOff>276225</xdr:rowOff>
    </xdr:to>
    <xdr:grpSp>
      <xdr:nvGrpSpPr>
        <xdr:cNvPr id="692" name="Group 732"/>
        <xdr:cNvGrpSpPr>
          <a:grpSpLocks/>
        </xdr:cNvGrpSpPr>
      </xdr:nvGrpSpPr>
      <xdr:grpSpPr>
        <a:xfrm>
          <a:off x="5886450" y="7848600"/>
          <a:ext cx="104775" cy="114300"/>
          <a:chOff x="493" y="175"/>
          <a:chExt cx="10" cy="12"/>
        </a:xfrm>
        <a:solidFill>
          <a:srgbClr val="FFFFFF"/>
        </a:solidFill>
      </xdr:grpSpPr>
      <xdr:sp>
        <xdr:nvSpPr>
          <xdr:cNvPr id="693" name="Line 73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94" name="Line 73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21</xdr:row>
      <xdr:rowOff>161925</xdr:rowOff>
    </xdr:from>
    <xdr:to>
      <xdr:col>7</xdr:col>
      <xdr:colOff>619125</xdr:colOff>
      <xdr:row>21</xdr:row>
      <xdr:rowOff>276225</xdr:rowOff>
    </xdr:to>
    <xdr:grpSp>
      <xdr:nvGrpSpPr>
        <xdr:cNvPr id="695" name="Group 735"/>
        <xdr:cNvGrpSpPr>
          <a:grpSpLocks/>
        </xdr:cNvGrpSpPr>
      </xdr:nvGrpSpPr>
      <xdr:grpSpPr>
        <a:xfrm>
          <a:off x="5886450" y="8267700"/>
          <a:ext cx="104775" cy="114300"/>
          <a:chOff x="493" y="175"/>
          <a:chExt cx="10" cy="12"/>
        </a:xfrm>
        <a:solidFill>
          <a:srgbClr val="FFFFFF"/>
        </a:solidFill>
      </xdr:grpSpPr>
      <xdr:sp>
        <xdr:nvSpPr>
          <xdr:cNvPr id="696" name="Line 73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697" name="Line 73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22</xdr:row>
      <xdr:rowOff>161925</xdr:rowOff>
    </xdr:from>
    <xdr:to>
      <xdr:col>6</xdr:col>
      <xdr:colOff>619125</xdr:colOff>
      <xdr:row>22</xdr:row>
      <xdr:rowOff>276225</xdr:rowOff>
    </xdr:to>
    <xdr:grpSp>
      <xdr:nvGrpSpPr>
        <xdr:cNvPr id="698" name="Group 738"/>
        <xdr:cNvGrpSpPr>
          <a:grpSpLocks/>
        </xdr:cNvGrpSpPr>
      </xdr:nvGrpSpPr>
      <xdr:grpSpPr>
        <a:xfrm>
          <a:off x="5067300" y="8686800"/>
          <a:ext cx="104775" cy="114300"/>
          <a:chOff x="493" y="175"/>
          <a:chExt cx="10" cy="12"/>
        </a:xfrm>
        <a:solidFill>
          <a:srgbClr val="FFFFFF"/>
        </a:solidFill>
      </xdr:grpSpPr>
      <xdr:sp>
        <xdr:nvSpPr>
          <xdr:cNvPr id="699" name="Line 73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00" name="Line 74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23</xdr:row>
      <xdr:rowOff>161925</xdr:rowOff>
    </xdr:from>
    <xdr:to>
      <xdr:col>6</xdr:col>
      <xdr:colOff>619125</xdr:colOff>
      <xdr:row>23</xdr:row>
      <xdr:rowOff>276225</xdr:rowOff>
    </xdr:to>
    <xdr:grpSp>
      <xdr:nvGrpSpPr>
        <xdr:cNvPr id="701" name="Group 741"/>
        <xdr:cNvGrpSpPr>
          <a:grpSpLocks/>
        </xdr:cNvGrpSpPr>
      </xdr:nvGrpSpPr>
      <xdr:grpSpPr>
        <a:xfrm>
          <a:off x="5067300" y="9105900"/>
          <a:ext cx="104775" cy="114300"/>
          <a:chOff x="493" y="175"/>
          <a:chExt cx="10" cy="12"/>
        </a:xfrm>
        <a:solidFill>
          <a:srgbClr val="FFFFFF"/>
        </a:solidFill>
      </xdr:grpSpPr>
      <xdr:sp>
        <xdr:nvSpPr>
          <xdr:cNvPr id="702" name="Line 74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03" name="Line 74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24</xdr:row>
      <xdr:rowOff>161925</xdr:rowOff>
    </xdr:from>
    <xdr:to>
      <xdr:col>6</xdr:col>
      <xdr:colOff>619125</xdr:colOff>
      <xdr:row>24</xdr:row>
      <xdr:rowOff>276225</xdr:rowOff>
    </xdr:to>
    <xdr:grpSp>
      <xdr:nvGrpSpPr>
        <xdr:cNvPr id="704" name="Group 744"/>
        <xdr:cNvGrpSpPr>
          <a:grpSpLocks/>
        </xdr:cNvGrpSpPr>
      </xdr:nvGrpSpPr>
      <xdr:grpSpPr>
        <a:xfrm>
          <a:off x="5067300" y="9525000"/>
          <a:ext cx="104775" cy="114300"/>
          <a:chOff x="493" y="175"/>
          <a:chExt cx="10" cy="12"/>
        </a:xfrm>
        <a:solidFill>
          <a:srgbClr val="FFFFFF"/>
        </a:solidFill>
      </xdr:grpSpPr>
      <xdr:sp>
        <xdr:nvSpPr>
          <xdr:cNvPr id="705" name="Line 74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06" name="Line 74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22</xdr:row>
      <xdr:rowOff>161925</xdr:rowOff>
    </xdr:from>
    <xdr:to>
      <xdr:col>7</xdr:col>
      <xdr:colOff>619125</xdr:colOff>
      <xdr:row>22</xdr:row>
      <xdr:rowOff>276225</xdr:rowOff>
    </xdr:to>
    <xdr:grpSp>
      <xdr:nvGrpSpPr>
        <xdr:cNvPr id="707" name="Group 747"/>
        <xdr:cNvGrpSpPr>
          <a:grpSpLocks/>
        </xdr:cNvGrpSpPr>
      </xdr:nvGrpSpPr>
      <xdr:grpSpPr>
        <a:xfrm>
          <a:off x="5886450" y="8686800"/>
          <a:ext cx="104775" cy="114300"/>
          <a:chOff x="493" y="175"/>
          <a:chExt cx="10" cy="12"/>
        </a:xfrm>
        <a:solidFill>
          <a:srgbClr val="FFFFFF"/>
        </a:solidFill>
      </xdr:grpSpPr>
      <xdr:sp>
        <xdr:nvSpPr>
          <xdr:cNvPr id="708" name="Line 74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09" name="Line 74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23</xdr:row>
      <xdr:rowOff>161925</xdr:rowOff>
    </xdr:from>
    <xdr:to>
      <xdr:col>7</xdr:col>
      <xdr:colOff>619125</xdr:colOff>
      <xdr:row>23</xdr:row>
      <xdr:rowOff>276225</xdr:rowOff>
    </xdr:to>
    <xdr:grpSp>
      <xdr:nvGrpSpPr>
        <xdr:cNvPr id="710" name="Group 750"/>
        <xdr:cNvGrpSpPr>
          <a:grpSpLocks/>
        </xdr:cNvGrpSpPr>
      </xdr:nvGrpSpPr>
      <xdr:grpSpPr>
        <a:xfrm>
          <a:off x="5886450" y="9105900"/>
          <a:ext cx="104775" cy="114300"/>
          <a:chOff x="493" y="175"/>
          <a:chExt cx="10" cy="12"/>
        </a:xfrm>
        <a:solidFill>
          <a:srgbClr val="FFFFFF"/>
        </a:solidFill>
      </xdr:grpSpPr>
      <xdr:sp>
        <xdr:nvSpPr>
          <xdr:cNvPr id="711" name="Line 75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12" name="Line 75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24</xdr:row>
      <xdr:rowOff>161925</xdr:rowOff>
    </xdr:from>
    <xdr:to>
      <xdr:col>7</xdr:col>
      <xdr:colOff>619125</xdr:colOff>
      <xdr:row>24</xdr:row>
      <xdr:rowOff>276225</xdr:rowOff>
    </xdr:to>
    <xdr:grpSp>
      <xdr:nvGrpSpPr>
        <xdr:cNvPr id="713" name="Group 753"/>
        <xdr:cNvGrpSpPr>
          <a:grpSpLocks/>
        </xdr:cNvGrpSpPr>
      </xdr:nvGrpSpPr>
      <xdr:grpSpPr>
        <a:xfrm>
          <a:off x="5886450" y="9525000"/>
          <a:ext cx="104775" cy="114300"/>
          <a:chOff x="493" y="175"/>
          <a:chExt cx="10" cy="12"/>
        </a:xfrm>
        <a:solidFill>
          <a:srgbClr val="FFFFFF"/>
        </a:solidFill>
      </xdr:grpSpPr>
      <xdr:sp>
        <xdr:nvSpPr>
          <xdr:cNvPr id="714" name="Line 75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15" name="Line 75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xdr:col>
      <xdr:colOff>0</xdr:colOff>
      <xdr:row>17</xdr:row>
      <xdr:rowOff>200025</xdr:rowOff>
    </xdr:from>
    <xdr:to>
      <xdr:col>3</xdr:col>
      <xdr:colOff>0</xdr:colOff>
      <xdr:row>17</xdr:row>
      <xdr:rowOff>200025</xdr:rowOff>
    </xdr:to>
    <xdr:sp>
      <xdr:nvSpPr>
        <xdr:cNvPr id="716" name="Line 756"/>
        <xdr:cNvSpPr>
          <a:spLocks/>
        </xdr:cNvSpPr>
      </xdr:nvSpPr>
      <xdr:spPr>
        <a:xfrm>
          <a:off x="1609725" y="6629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17</xdr:row>
      <xdr:rowOff>219075</xdr:rowOff>
    </xdr:from>
    <xdr:to>
      <xdr:col>15</xdr:col>
      <xdr:colOff>0</xdr:colOff>
      <xdr:row>17</xdr:row>
      <xdr:rowOff>219075</xdr:rowOff>
    </xdr:to>
    <xdr:sp>
      <xdr:nvSpPr>
        <xdr:cNvPr id="717" name="Line 757"/>
        <xdr:cNvSpPr>
          <a:spLocks/>
        </xdr:cNvSpPr>
      </xdr:nvSpPr>
      <xdr:spPr>
        <a:xfrm>
          <a:off x="10506075" y="66484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16</xdr:row>
      <xdr:rowOff>161925</xdr:rowOff>
    </xdr:from>
    <xdr:to>
      <xdr:col>6</xdr:col>
      <xdr:colOff>619125</xdr:colOff>
      <xdr:row>16</xdr:row>
      <xdr:rowOff>276225</xdr:rowOff>
    </xdr:to>
    <xdr:grpSp>
      <xdr:nvGrpSpPr>
        <xdr:cNvPr id="718" name="Group 758"/>
        <xdr:cNvGrpSpPr>
          <a:grpSpLocks/>
        </xdr:cNvGrpSpPr>
      </xdr:nvGrpSpPr>
      <xdr:grpSpPr>
        <a:xfrm>
          <a:off x="5067300" y="6172200"/>
          <a:ext cx="104775" cy="114300"/>
          <a:chOff x="493" y="175"/>
          <a:chExt cx="10" cy="12"/>
        </a:xfrm>
        <a:solidFill>
          <a:srgbClr val="FFFFFF"/>
        </a:solidFill>
      </xdr:grpSpPr>
      <xdr:sp>
        <xdr:nvSpPr>
          <xdr:cNvPr id="719" name="Line 75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20" name="Line 76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17</xdr:row>
      <xdr:rowOff>161925</xdr:rowOff>
    </xdr:from>
    <xdr:to>
      <xdr:col>6</xdr:col>
      <xdr:colOff>619125</xdr:colOff>
      <xdr:row>17</xdr:row>
      <xdr:rowOff>276225</xdr:rowOff>
    </xdr:to>
    <xdr:grpSp>
      <xdr:nvGrpSpPr>
        <xdr:cNvPr id="721" name="Group 761"/>
        <xdr:cNvGrpSpPr>
          <a:grpSpLocks/>
        </xdr:cNvGrpSpPr>
      </xdr:nvGrpSpPr>
      <xdr:grpSpPr>
        <a:xfrm>
          <a:off x="5067300" y="6591300"/>
          <a:ext cx="104775" cy="114300"/>
          <a:chOff x="493" y="175"/>
          <a:chExt cx="10" cy="12"/>
        </a:xfrm>
        <a:solidFill>
          <a:srgbClr val="FFFFFF"/>
        </a:solidFill>
      </xdr:grpSpPr>
      <xdr:sp>
        <xdr:nvSpPr>
          <xdr:cNvPr id="722" name="Line 76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23" name="Line 76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18</xdr:row>
      <xdr:rowOff>161925</xdr:rowOff>
    </xdr:from>
    <xdr:to>
      <xdr:col>6</xdr:col>
      <xdr:colOff>619125</xdr:colOff>
      <xdr:row>18</xdr:row>
      <xdr:rowOff>276225</xdr:rowOff>
    </xdr:to>
    <xdr:grpSp>
      <xdr:nvGrpSpPr>
        <xdr:cNvPr id="724" name="Group 764"/>
        <xdr:cNvGrpSpPr>
          <a:grpSpLocks/>
        </xdr:cNvGrpSpPr>
      </xdr:nvGrpSpPr>
      <xdr:grpSpPr>
        <a:xfrm>
          <a:off x="5067300" y="7010400"/>
          <a:ext cx="104775" cy="114300"/>
          <a:chOff x="493" y="175"/>
          <a:chExt cx="10" cy="12"/>
        </a:xfrm>
        <a:solidFill>
          <a:srgbClr val="FFFFFF"/>
        </a:solidFill>
      </xdr:grpSpPr>
      <xdr:sp>
        <xdr:nvSpPr>
          <xdr:cNvPr id="725" name="Line 76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26" name="Line 76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16</xdr:row>
      <xdr:rowOff>161925</xdr:rowOff>
    </xdr:from>
    <xdr:to>
      <xdr:col>7</xdr:col>
      <xdr:colOff>619125</xdr:colOff>
      <xdr:row>16</xdr:row>
      <xdr:rowOff>276225</xdr:rowOff>
    </xdr:to>
    <xdr:grpSp>
      <xdr:nvGrpSpPr>
        <xdr:cNvPr id="727" name="Group 767"/>
        <xdr:cNvGrpSpPr>
          <a:grpSpLocks/>
        </xdr:cNvGrpSpPr>
      </xdr:nvGrpSpPr>
      <xdr:grpSpPr>
        <a:xfrm>
          <a:off x="5886450" y="6172200"/>
          <a:ext cx="104775" cy="114300"/>
          <a:chOff x="493" y="175"/>
          <a:chExt cx="10" cy="12"/>
        </a:xfrm>
        <a:solidFill>
          <a:srgbClr val="FFFFFF"/>
        </a:solidFill>
      </xdr:grpSpPr>
      <xdr:sp>
        <xdr:nvSpPr>
          <xdr:cNvPr id="728" name="Line 76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29" name="Line 76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17</xdr:row>
      <xdr:rowOff>161925</xdr:rowOff>
    </xdr:from>
    <xdr:to>
      <xdr:col>7</xdr:col>
      <xdr:colOff>619125</xdr:colOff>
      <xdr:row>17</xdr:row>
      <xdr:rowOff>276225</xdr:rowOff>
    </xdr:to>
    <xdr:grpSp>
      <xdr:nvGrpSpPr>
        <xdr:cNvPr id="730" name="Group 770"/>
        <xdr:cNvGrpSpPr>
          <a:grpSpLocks/>
        </xdr:cNvGrpSpPr>
      </xdr:nvGrpSpPr>
      <xdr:grpSpPr>
        <a:xfrm>
          <a:off x="5886450" y="6591300"/>
          <a:ext cx="104775" cy="114300"/>
          <a:chOff x="493" y="175"/>
          <a:chExt cx="10" cy="12"/>
        </a:xfrm>
        <a:solidFill>
          <a:srgbClr val="FFFFFF"/>
        </a:solidFill>
      </xdr:grpSpPr>
      <xdr:sp>
        <xdr:nvSpPr>
          <xdr:cNvPr id="731" name="Line 77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32" name="Line 77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18</xdr:row>
      <xdr:rowOff>161925</xdr:rowOff>
    </xdr:from>
    <xdr:to>
      <xdr:col>7</xdr:col>
      <xdr:colOff>619125</xdr:colOff>
      <xdr:row>18</xdr:row>
      <xdr:rowOff>276225</xdr:rowOff>
    </xdr:to>
    <xdr:grpSp>
      <xdr:nvGrpSpPr>
        <xdr:cNvPr id="733" name="Group 773"/>
        <xdr:cNvGrpSpPr>
          <a:grpSpLocks/>
        </xdr:cNvGrpSpPr>
      </xdr:nvGrpSpPr>
      <xdr:grpSpPr>
        <a:xfrm>
          <a:off x="5886450" y="7010400"/>
          <a:ext cx="104775" cy="114300"/>
          <a:chOff x="493" y="175"/>
          <a:chExt cx="10" cy="12"/>
        </a:xfrm>
        <a:solidFill>
          <a:srgbClr val="FFFFFF"/>
        </a:solidFill>
      </xdr:grpSpPr>
      <xdr:sp>
        <xdr:nvSpPr>
          <xdr:cNvPr id="734" name="Line 77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735" name="Line 77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xdr:col>
      <xdr:colOff>9525</xdr:colOff>
      <xdr:row>42</xdr:row>
      <xdr:rowOff>200025</xdr:rowOff>
    </xdr:from>
    <xdr:to>
      <xdr:col>3</xdr:col>
      <xdr:colOff>9525</xdr:colOff>
      <xdr:row>42</xdr:row>
      <xdr:rowOff>200025</xdr:rowOff>
    </xdr:to>
    <xdr:sp>
      <xdr:nvSpPr>
        <xdr:cNvPr id="736" name="Line 777"/>
        <xdr:cNvSpPr>
          <a:spLocks/>
        </xdr:cNvSpPr>
      </xdr:nvSpPr>
      <xdr:spPr>
        <a:xfrm>
          <a:off x="1619250" y="156400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19050</xdr:colOff>
      <xdr:row>48</xdr:row>
      <xdr:rowOff>190500</xdr:rowOff>
    </xdr:from>
    <xdr:to>
      <xdr:col>3</xdr:col>
      <xdr:colOff>19050</xdr:colOff>
      <xdr:row>48</xdr:row>
      <xdr:rowOff>190500</xdr:rowOff>
    </xdr:to>
    <xdr:sp>
      <xdr:nvSpPr>
        <xdr:cNvPr id="737" name="Line 779"/>
        <xdr:cNvSpPr>
          <a:spLocks/>
        </xdr:cNvSpPr>
      </xdr:nvSpPr>
      <xdr:spPr>
        <a:xfrm>
          <a:off x="1628775" y="181451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51</xdr:row>
      <xdr:rowOff>200025</xdr:rowOff>
    </xdr:from>
    <xdr:to>
      <xdr:col>3</xdr:col>
      <xdr:colOff>0</xdr:colOff>
      <xdr:row>51</xdr:row>
      <xdr:rowOff>200025</xdr:rowOff>
    </xdr:to>
    <xdr:sp>
      <xdr:nvSpPr>
        <xdr:cNvPr id="738" name="Line 780"/>
        <xdr:cNvSpPr>
          <a:spLocks/>
        </xdr:cNvSpPr>
      </xdr:nvSpPr>
      <xdr:spPr>
        <a:xfrm>
          <a:off x="1609725" y="194119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54</xdr:row>
      <xdr:rowOff>171450</xdr:rowOff>
    </xdr:from>
    <xdr:to>
      <xdr:col>3</xdr:col>
      <xdr:colOff>9525</xdr:colOff>
      <xdr:row>54</xdr:row>
      <xdr:rowOff>171450</xdr:rowOff>
    </xdr:to>
    <xdr:sp>
      <xdr:nvSpPr>
        <xdr:cNvPr id="739" name="Line 781"/>
        <xdr:cNvSpPr>
          <a:spLocks/>
        </xdr:cNvSpPr>
      </xdr:nvSpPr>
      <xdr:spPr>
        <a:xfrm>
          <a:off x="1619250" y="206406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740" name="Line 790"/>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741" name="Line 791"/>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742" name="Line 792"/>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743" name="Line 793"/>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744" name="Line 794"/>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745" name="Line 795"/>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746" name="Line 796"/>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747" name="Line 797"/>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748" name="Line 798"/>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749" name="Line 799"/>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750" name="Line 800"/>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751" name="Line 801"/>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752" name="Line 802"/>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753" name="Line 803"/>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754" name="Line 804"/>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755" name="Line 805"/>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756" name="Line 806"/>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757" name="Line 807"/>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758" name="Line 808"/>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759" name="Line 809"/>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760" name="Line 810"/>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761" name="Line 811"/>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762" name="Line 812"/>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763" name="Line 813"/>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764" name="Line 814"/>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765" name="Line 815"/>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766" name="Line 816"/>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767" name="Line 817"/>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768" name="Line 818"/>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769" name="Line 819"/>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770" name="Line 820"/>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771" name="Line 821"/>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772" name="Line 822"/>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773" name="Line 823"/>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42</xdr:row>
      <xdr:rowOff>200025</xdr:rowOff>
    </xdr:from>
    <xdr:to>
      <xdr:col>3</xdr:col>
      <xdr:colOff>0</xdr:colOff>
      <xdr:row>42</xdr:row>
      <xdr:rowOff>200025</xdr:rowOff>
    </xdr:to>
    <xdr:sp>
      <xdr:nvSpPr>
        <xdr:cNvPr id="774" name="Line 826"/>
        <xdr:cNvSpPr>
          <a:spLocks/>
        </xdr:cNvSpPr>
      </xdr:nvSpPr>
      <xdr:spPr>
        <a:xfrm>
          <a:off x="1609725" y="156400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45</xdr:row>
      <xdr:rowOff>209550</xdr:rowOff>
    </xdr:from>
    <xdr:to>
      <xdr:col>3</xdr:col>
      <xdr:colOff>9525</xdr:colOff>
      <xdr:row>45</xdr:row>
      <xdr:rowOff>209550</xdr:rowOff>
    </xdr:to>
    <xdr:sp>
      <xdr:nvSpPr>
        <xdr:cNvPr id="775" name="Line 827"/>
        <xdr:cNvSpPr>
          <a:spLocks/>
        </xdr:cNvSpPr>
      </xdr:nvSpPr>
      <xdr:spPr>
        <a:xfrm>
          <a:off x="1619250" y="169068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35</xdr:row>
      <xdr:rowOff>190500</xdr:rowOff>
    </xdr:from>
    <xdr:to>
      <xdr:col>6</xdr:col>
      <xdr:colOff>790575</xdr:colOff>
      <xdr:row>35</xdr:row>
      <xdr:rowOff>400050</xdr:rowOff>
    </xdr:to>
    <xdr:sp>
      <xdr:nvSpPr>
        <xdr:cNvPr id="776" name="Rectangle 835"/>
        <xdr:cNvSpPr>
          <a:spLocks/>
        </xdr:cNvSpPr>
      </xdr:nvSpPr>
      <xdr:spPr>
        <a:xfrm>
          <a:off x="458152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56</xdr:row>
      <xdr:rowOff>0</xdr:rowOff>
    </xdr:from>
    <xdr:to>
      <xdr:col>18</xdr:col>
      <xdr:colOff>447675</xdr:colOff>
      <xdr:row>56</xdr:row>
      <xdr:rowOff>0</xdr:rowOff>
    </xdr:to>
    <xdr:sp>
      <xdr:nvSpPr>
        <xdr:cNvPr id="777" name="Line 848"/>
        <xdr:cNvSpPr>
          <a:spLocks/>
        </xdr:cNvSpPr>
      </xdr:nvSpPr>
      <xdr:spPr>
        <a:xfrm>
          <a:off x="13344525" y="21307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56</xdr:row>
      <xdr:rowOff>0</xdr:rowOff>
    </xdr:from>
    <xdr:to>
      <xdr:col>18</xdr:col>
      <xdr:colOff>457200</xdr:colOff>
      <xdr:row>56</xdr:row>
      <xdr:rowOff>0</xdr:rowOff>
    </xdr:to>
    <xdr:sp>
      <xdr:nvSpPr>
        <xdr:cNvPr id="778" name="Line 849"/>
        <xdr:cNvSpPr>
          <a:spLocks/>
        </xdr:cNvSpPr>
      </xdr:nvSpPr>
      <xdr:spPr>
        <a:xfrm>
          <a:off x="13335000" y="21307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56</xdr:row>
      <xdr:rowOff>0</xdr:rowOff>
    </xdr:from>
    <xdr:to>
      <xdr:col>18</xdr:col>
      <xdr:colOff>457200</xdr:colOff>
      <xdr:row>56</xdr:row>
      <xdr:rowOff>0</xdr:rowOff>
    </xdr:to>
    <xdr:sp>
      <xdr:nvSpPr>
        <xdr:cNvPr id="779" name="Line 850"/>
        <xdr:cNvSpPr>
          <a:spLocks/>
        </xdr:cNvSpPr>
      </xdr:nvSpPr>
      <xdr:spPr>
        <a:xfrm>
          <a:off x="13335000" y="21307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56</xdr:row>
      <xdr:rowOff>0</xdr:rowOff>
    </xdr:from>
    <xdr:to>
      <xdr:col>18</xdr:col>
      <xdr:colOff>457200</xdr:colOff>
      <xdr:row>56</xdr:row>
      <xdr:rowOff>0</xdr:rowOff>
    </xdr:to>
    <xdr:sp>
      <xdr:nvSpPr>
        <xdr:cNvPr id="780" name="Line 851"/>
        <xdr:cNvSpPr>
          <a:spLocks/>
        </xdr:cNvSpPr>
      </xdr:nvSpPr>
      <xdr:spPr>
        <a:xfrm>
          <a:off x="13335000" y="21307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56</xdr:row>
      <xdr:rowOff>0</xdr:rowOff>
    </xdr:from>
    <xdr:to>
      <xdr:col>18</xdr:col>
      <xdr:colOff>457200</xdr:colOff>
      <xdr:row>56</xdr:row>
      <xdr:rowOff>0</xdr:rowOff>
    </xdr:to>
    <xdr:sp>
      <xdr:nvSpPr>
        <xdr:cNvPr id="781" name="Line 852"/>
        <xdr:cNvSpPr>
          <a:spLocks/>
        </xdr:cNvSpPr>
      </xdr:nvSpPr>
      <xdr:spPr>
        <a:xfrm>
          <a:off x="13335000" y="21307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56</xdr:row>
      <xdr:rowOff>0</xdr:rowOff>
    </xdr:from>
    <xdr:to>
      <xdr:col>17</xdr:col>
      <xdr:colOff>0</xdr:colOff>
      <xdr:row>56</xdr:row>
      <xdr:rowOff>0</xdr:rowOff>
    </xdr:to>
    <xdr:sp>
      <xdr:nvSpPr>
        <xdr:cNvPr id="782" name="Line 853"/>
        <xdr:cNvSpPr>
          <a:spLocks/>
        </xdr:cNvSpPr>
      </xdr:nvSpPr>
      <xdr:spPr>
        <a:xfrm>
          <a:off x="12011025" y="213074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56</xdr:row>
      <xdr:rowOff>0</xdr:rowOff>
    </xdr:from>
    <xdr:to>
      <xdr:col>17</xdr:col>
      <xdr:colOff>0</xdr:colOff>
      <xdr:row>56</xdr:row>
      <xdr:rowOff>0</xdr:rowOff>
    </xdr:to>
    <xdr:sp>
      <xdr:nvSpPr>
        <xdr:cNvPr id="783" name="Line 854"/>
        <xdr:cNvSpPr>
          <a:spLocks/>
        </xdr:cNvSpPr>
      </xdr:nvSpPr>
      <xdr:spPr>
        <a:xfrm>
          <a:off x="12011025" y="213074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56</xdr:row>
      <xdr:rowOff>0</xdr:rowOff>
    </xdr:from>
    <xdr:to>
      <xdr:col>17</xdr:col>
      <xdr:colOff>0</xdr:colOff>
      <xdr:row>56</xdr:row>
      <xdr:rowOff>0</xdr:rowOff>
    </xdr:to>
    <xdr:sp>
      <xdr:nvSpPr>
        <xdr:cNvPr id="784" name="Line 855"/>
        <xdr:cNvSpPr>
          <a:spLocks/>
        </xdr:cNvSpPr>
      </xdr:nvSpPr>
      <xdr:spPr>
        <a:xfrm>
          <a:off x="12011025" y="213074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56</xdr:row>
      <xdr:rowOff>0</xdr:rowOff>
    </xdr:from>
    <xdr:to>
      <xdr:col>17</xdr:col>
      <xdr:colOff>0</xdr:colOff>
      <xdr:row>56</xdr:row>
      <xdr:rowOff>0</xdr:rowOff>
    </xdr:to>
    <xdr:sp>
      <xdr:nvSpPr>
        <xdr:cNvPr id="785" name="Line 856"/>
        <xdr:cNvSpPr>
          <a:spLocks/>
        </xdr:cNvSpPr>
      </xdr:nvSpPr>
      <xdr:spPr>
        <a:xfrm>
          <a:off x="12011025" y="213074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56</xdr:row>
      <xdr:rowOff>0</xdr:rowOff>
    </xdr:from>
    <xdr:to>
      <xdr:col>17</xdr:col>
      <xdr:colOff>0</xdr:colOff>
      <xdr:row>56</xdr:row>
      <xdr:rowOff>0</xdr:rowOff>
    </xdr:to>
    <xdr:sp>
      <xdr:nvSpPr>
        <xdr:cNvPr id="786" name="Line 857"/>
        <xdr:cNvSpPr>
          <a:spLocks/>
        </xdr:cNvSpPr>
      </xdr:nvSpPr>
      <xdr:spPr>
        <a:xfrm>
          <a:off x="12011025" y="213074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56</xdr:row>
      <xdr:rowOff>0</xdr:rowOff>
    </xdr:from>
    <xdr:to>
      <xdr:col>17</xdr:col>
      <xdr:colOff>0</xdr:colOff>
      <xdr:row>56</xdr:row>
      <xdr:rowOff>0</xdr:rowOff>
    </xdr:to>
    <xdr:sp>
      <xdr:nvSpPr>
        <xdr:cNvPr id="787" name="Line 858"/>
        <xdr:cNvSpPr>
          <a:spLocks/>
        </xdr:cNvSpPr>
      </xdr:nvSpPr>
      <xdr:spPr>
        <a:xfrm>
          <a:off x="12011025" y="213074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38</xdr:row>
      <xdr:rowOff>19050</xdr:rowOff>
    </xdr:from>
    <xdr:to>
      <xdr:col>8</xdr:col>
      <xdr:colOff>0</xdr:colOff>
      <xdr:row>56</xdr:row>
      <xdr:rowOff>0</xdr:rowOff>
    </xdr:to>
    <xdr:sp>
      <xdr:nvSpPr>
        <xdr:cNvPr id="788" name="Line 861"/>
        <xdr:cNvSpPr>
          <a:spLocks/>
        </xdr:cNvSpPr>
      </xdr:nvSpPr>
      <xdr:spPr>
        <a:xfrm>
          <a:off x="6210300" y="14116050"/>
          <a:ext cx="0" cy="71913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36</xdr:row>
      <xdr:rowOff>161925</xdr:rowOff>
    </xdr:from>
    <xdr:to>
      <xdr:col>6</xdr:col>
      <xdr:colOff>781050</xdr:colOff>
      <xdr:row>37</xdr:row>
      <xdr:rowOff>28575</xdr:rowOff>
    </xdr:to>
    <xdr:sp>
      <xdr:nvSpPr>
        <xdr:cNvPr id="789" name="Rectangle 862"/>
        <xdr:cNvSpPr>
          <a:spLocks/>
        </xdr:cNvSpPr>
      </xdr:nvSpPr>
      <xdr:spPr>
        <a:xfrm>
          <a:off x="458152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37</xdr:row>
      <xdr:rowOff>180975</xdr:rowOff>
    </xdr:from>
    <xdr:to>
      <xdr:col>6</xdr:col>
      <xdr:colOff>781050</xdr:colOff>
      <xdr:row>38</xdr:row>
      <xdr:rowOff>28575</xdr:rowOff>
    </xdr:to>
    <xdr:sp>
      <xdr:nvSpPr>
        <xdr:cNvPr id="790" name="Rectangle 863"/>
        <xdr:cNvSpPr>
          <a:spLocks/>
        </xdr:cNvSpPr>
      </xdr:nvSpPr>
      <xdr:spPr>
        <a:xfrm>
          <a:off x="458152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180975</xdr:rowOff>
    </xdr:from>
    <xdr:to>
      <xdr:col>7</xdr:col>
      <xdr:colOff>790575</xdr:colOff>
      <xdr:row>35</xdr:row>
      <xdr:rowOff>371475</xdr:rowOff>
    </xdr:to>
    <xdr:sp>
      <xdr:nvSpPr>
        <xdr:cNvPr id="791" name="Rectangle 864"/>
        <xdr:cNvSpPr>
          <a:spLocks/>
        </xdr:cNvSpPr>
      </xdr:nvSpPr>
      <xdr:spPr>
        <a:xfrm>
          <a:off x="5400675" y="1318260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190500</xdr:rowOff>
    </xdr:from>
    <xdr:to>
      <xdr:col>7</xdr:col>
      <xdr:colOff>790575</xdr:colOff>
      <xdr:row>35</xdr:row>
      <xdr:rowOff>400050</xdr:rowOff>
    </xdr:to>
    <xdr:sp>
      <xdr:nvSpPr>
        <xdr:cNvPr id="792" name="Rectangle 865"/>
        <xdr:cNvSpPr>
          <a:spLocks/>
        </xdr:cNvSpPr>
      </xdr:nvSpPr>
      <xdr:spPr>
        <a:xfrm>
          <a:off x="540067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36</xdr:row>
      <xdr:rowOff>161925</xdr:rowOff>
    </xdr:from>
    <xdr:to>
      <xdr:col>7</xdr:col>
      <xdr:colOff>781050</xdr:colOff>
      <xdr:row>37</xdr:row>
      <xdr:rowOff>28575</xdr:rowOff>
    </xdr:to>
    <xdr:sp>
      <xdr:nvSpPr>
        <xdr:cNvPr id="793" name="Rectangle 866"/>
        <xdr:cNvSpPr>
          <a:spLocks/>
        </xdr:cNvSpPr>
      </xdr:nvSpPr>
      <xdr:spPr>
        <a:xfrm>
          <a:off x="540067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37</xdr:row>
      <xdr:rowOff>180975</xdr:rowOff>
    </xdr:from>
    <xdr:to>
      <xdr:col>7</xdr:col>
      <xdr:colOff>781050</xdr:colOff>
      <xdr:row>38</xdr:row>
      <xdr:rowOff>28575</xdr:rowOff>
    </xdr:to>
    <xdr:sp>
      <xdr:nvSpPr>
        <xdr:cNvPr id="794" name="Rectangle 867"/>
        <xdr:cNvSpPr>
          <a:spLocks/>
        </xdr:cNvSpPr>
      </xdr:nvSpPr>
      <xdr:spPr>
        <a:xfrm>
          <a:off x="540067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9525</xdr:colOff>
      <xdr:row>56</xdr:row>
      <xdr:rowOff>0</xdr:rowOff>
    </xdr:from>
    <xdr:to>
      <xdr:col>7</xdr:col>
      <xdr:colOff>828675</xdr:colOff>
      <xdr:row>56</xdr:row>
      <xdr:rowOff>0</xdr:rowOff>
    </xdr:to>
    <xdr:sp>
      <xdr:nvSpPr>
        <xdr:cNvPr id="795" name="Line 868"/>
        <xdr:cNvSpPr>
          <a:spLocks/>
        </xdr:cNvSpPr>
      </xdr:nvSpPr>
      <xdr:spPr>
        <a:xfrm>
          <a:off x="4562475" y="21307425"/>
          <a:ext cx="1638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38100</xdr:colOff>
      <xdr:row>56</xdr:row>
      <xdr:rowOff>0</xdr:rowOff>
    </xdr:from>
    <xdr:to>
      <xdr:col>7</xdr:col>
      <xdr:colOff>523875</xdr:colOff>
      <xdr:row>56</xdr:row>
      <xdr:rowOff>0</xdr:rowOff>
    </xdr:to>
    <xdr:sp>
      <xdr:nvSpPr>
        <xdr:cNvPr id="796" name="TextBox 869"/>
        <xdr:cNvSpPr txBox="1">
          <a:spLocks noChangeArrowheads="1"/>
        </xdr:cNvSpPr>
      </xdr:nvSpPr>
      <xdr:spPr>
        <a:xfrm>
          <a:off x="4591050" y="21307425"/>
          <a:ext cx="1304925" cy="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6</xdr:col>
      <xdr:colOff>38100</xdr:colOff>
      <xdr:row>40</xdr:row>
      <xdr:rowOff>28575</xdr:rowOff>
    </xdr:from>
    <xdr:to>
      <xdr:col>7</xdr:col>
      <xdr:colOff>590550</xdr:colOff>
      <xdr:row>40</xdr:row>
      <xdr:rowOff>238125</xdr:rowOff>
    </xdr:to>
    <xdr:sp>
      <xdr:nvSpPr>
        <xdr:cNvPr id="797" name="TextBox 870"/>
        <xdr:cNvSpPr txBox="1">
          <a:spLocks noChangeArrowheads="1"/>
        </xdr:cNvSpPr>
      </xdr:nvSpPr>
      <xdr:spPr>
        <a:xfrm>
          <a:off x="4591050" y="14754225"/>
          <a:ext cx="1371600" cy="2095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上週投資報酬率</a:t>
          </a:r>
          <a:r>
            <a:rPr lang="en-US" cap="none" sz="900" b="1" i="0" u="none" baseline="0">
              <a:latin typeface="Times New Roman"/>
              <a:ea typeface="Times New Roman"/>
              <a:cs typeface="Times New Roman"/>
            </a:rPr>
            <a:t>(%)=</a:t>
          </a:r>
        </a:p>
      </xdr:txBody>
    </xdr:sp>
    <xdr:clientData/>
  </xdr:twoCellAnchor>
  <xdr:twoCellAnchor>
    <xdr:from>
      <xdr:col>6</xdr:col>
      <xdr:colOff>542925</xdr:colOff>
      <xdr:row>35</xdr:row>
      <xdr:rowOff>257175</xdr:rowOff>
    </xdr:from>
    <xdr:to>
      <xdr:col>6</xdr:col>
      <xdr:colOff>647700</xdr:colOff>
      <xdr:row>35</xdr:row>
      <xdr:rowOff>371475</xdr:rowOff>
    </xdr:to>
    <xdr:grpSp>
      <xdr:nvGrpSpPr>
        <xdr:cNvPr id="798" name="Group 871"/>
        <xdr:cNvGrpSpPr>
          <a:grpSpLocks/>
        </xdr:cNvGrpSpPr>
      </xdr:nvGrpSpPr>
      <xdr:grpSpPr>
        <a:xfrm>
          <a:off x="5095875" y="13258800"/>
          <a:ext cx="104775" cy="114300"/>
          <a:chOff x="493" y="175"/>
          <a:chExt cx="10" cy="12"/>
        </a:xfrm>
        <a:solidFill>
          <a:srgbClr val="FFFFFF"/>
        </a:solidFill>
      </xdr:grpSpPr>
      <xdr:sp>
        <xdr:nvSpPr>
          <xdr:cNvPr id="799" name="Line 87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00" name="Line 87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36</xdr:row>
      <xdr:rowOff>209550</xdr:rowOff>
    </xdr:from>
    <xdr:to>
      <xdr:col>6</xdr:col>
      <xdr:colOff>619125</xdr:colOff>
      <xdr:row>36</xdr:row>
      <xdr:rowOff>323850</xdr:rowOff>
    </xdr:to>
    <xdr:grpSp>
      <xdr:nvGrpSpPr>
        <xdr:cNvPr id="801" name="Group 874"/>
        <xdr:cNvGrpSpPr>
          <a:grpSpLocks/>
        </xdr:cNvGrpSpPr>
      </xdr:nvGrpSpPr>
      <xdr:grpSpPr>
        <a:xfrm>
          <a:off x="5067300" y="13620750"/>
          <a:ext cx="104775" cy="114300"/>
          <a:chOff x="493" y="175"/>
          <a:chExt cx="10" cy="12"/>
        </a:xfrm>
        <a:solidFill>
          <a:srgbClr val="FFFFFF"/>
        </a:solidFill>
      </xdr:grpSpPr>
      <xdr:sp>
        <xdr:nvSpPr>
          <xdr:cNvPr id="802" name="Line 87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03" name="Line 87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35</xdr:row>
      <xdr:rowOff>257175</xdr:rowOff>
    </xdr:from>
    <xdr:to>
      <xdr:col>7</xdr:col>
      <xdr:colOff>609600</xdr:colOff>
      <xdr:row>35</xdr:row>
      <xdr:rowOff>371475</xdr:rowOff>
    </xdr:to>
    <xdr:grpSp>
      <xdr:nvGrpSpPr>
        <xdr:cNvPr id="804" name="Group 877"/>
        <xdr:cNvGrpSpPr>
          <a:grpSpLocks/>
        </xdr:cNvGrpSpPr>
      </xdr:nvGrpSpPr>
      <xdr:grpSpPr>
        <a:xfrm>
          <a:off x="5876925" y="13258800"/>
          <a:ext cx="104775" cy="114300"/>
          <a:chOff x="493" y="175"/>
          <a:chExt cx="10" cy="12"/>
        </a:xfrm>
        <a:solidFill>
          <a:srgbClr val="FFFFFF"/>
        </a:solidFill>
      </xdr:grpSpPr>
      <xdr:sp>
        <xdr:nvSpPr>
          <xdr:cNvPr id="805" name="Line 87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06" name="Line 87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36</xdr:row>
      <xdr:rowOff>209550</xdr:rowOff>
    </xdr:from>
    <xdr:to>
      <xdr:col>7</xdr:col>
      <xdr:colOff>590550</xdr:colOff>
      <xdr:row>36</xdr:row>
      <xdr:rowOff>323850</xdr:rowOff>
    </xdr:to>
    <xdr:grpSp>
      <xdr:nvGrpSpPr>
        <xdr:cNvPr id="807" name="Group 880"/>
        <xdr:cNvGrpSpPr>
          <a:grpSpLocks/>
        </xdr:cNvGrpSpPr>
      </xdr:nvGrpSpPr>
      <xdr:grpSpPr>
        <a:xfrm>
          <a:off x="5857875" y="13620750"/>
          <a:ext cx="104775" cy="114300"/>
          <a:chOff x="493" y="175"/>
          <a:chExt cx="10" cy="12"/>
        </a:xfrm>
        <a:solidFill>
          <a:srgbClr val="FFFFFF"/>
        </a:solidFill>
      </xdr:grpSpPr>
      <xdr:sp>
        <xdr:nvSpPr>
          <xdr:cNvPr id="808" name="Line 88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09" name="Line 88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37</xdr:row>
      <xdr:rowOff>209550</xdr:rowOff>
    </xdr:from>
    <xdr:to>
      <xdr:col>6</xdr:col>
      <xdr:colOff>619125</xdr:colOff>
      <xdr:row>37</xdr:row>
      <xdr:rowOff>323850</xdr:rowOff>
    </xdr:to>
    <xdr:grpSp>
      <xdr:nvGrpSpPr>
        <xdr:cNvPr id="810" name="Group 883"/>
        <xdr:cNvGrpSpPr>
          <a:grpSpLocks/>
        </xdr:cNvGrpSpPr>
      </xdr:nvGrpSpPr>
      <xdr:grpSpPr>
        <a:xfrm>
          <a:off x="5067300" y="13963650"/>
          <a:ext cx="104775" cy="114300"/>
          <a:chOff x="493" y="175"/>
          <a:chExt cx="10" cy="12"/>
        </a:xfrm>
        <a:solidFill>
          <a:srgbClr val="FFFFFF"/>
        </a:solidFill>
      </xdr:grpSpPr>
      <xdr:sp>
        <xdr:nvSpPr>
          <xdr:cNvPr id="811" name="Line 88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12" name="Line 88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37</xdr:row>
      <xdr:rowOff>209550</xdr:rowOff>
    </xdr:from>
    <xdr:to>
      <xdr:col>7</xdr:col>
      <xdr:colOff>590550</xdr:colOff>
      <xdr:row>37</xdr:row>
      <xdr:rowOff>323850</xdr:rowOff>
    </xdr:to>
    <xdr:grpSp>
      <xdr:nvGrpSpPr>
        <xdr:cNvPr id="813" name="Group 886"/>
        <xdr:cNvGrpSpPr>
          <a:grpSpLocks/>
        </xdr:cNvGrpSpPr>
      </xdr:nvGrpSpPr>
      <xdr:grpSpPr>
        <a:xfrm>
          <a:off x="5857875" y="13963650"/>
          <a:ext cx="104775" cy="114300"/>
          <a:chOff x="493" y="175"/>
          <a:chExt cx="10" cy="12"/>
        </a:xfrm>
        <a:solidFill>
          <a:srgbClr val="FFFFFF"/>
        </a:solidFill>
      </xdr:grpSpPr>
      <xdr:sp>
        <xdr:nvSpPr>
          <xdr:cNvPr id="814" name="Line 88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15" name="Line 88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0</xdr:colOff>
      <xdr:row>41</xdr:row>
      <xdr:rowOff>9525</xdr:rowOff>
    </xdr:from>
    <xdr:to>
      <xdr:col>7</xdr:col>
      <xdr:colOff>0</xdr:colOff>
      <xdr:row>55</xdr:row>
      <xdr:rowOff>409575</xdr:rowOff>
    </xdr:to>
    <xdr:sp>
      <xdr:nvSpPr>
        <xdr:cNvPr id="816" name="Line 889"/>
        <xdr:cNvSpPr>
          <a:spLocks/>
        </xdr:cNvSpPr>
      </xdr:nvSpPr>
      <xdr:spPr>
        <a:xfrm flipV="1">
          <a:off x="5372100" y="15030450"/>
          <a:ext cx="0" cy="6267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41</xdr:row>
      <xdr:rowOff>161925</xdr:rowOff>
    </xdr:from>
    <xdr:to>
      <xdr:col>6</xdr:col>
      <xdr:colOff>619125</xdr:colOff>
      <xdr:row>41</xdr:row>
      <xdr:rowOff>276225</xdr:rowOff>
    </xdr:to>
    <xdr:grpSp>
      <xdr:nvGrpSpPr>
        <xdr:cNvPr id="817" name="Group 890"/>
        <xdr:cNvGrpSpPr>
          <a:grpSpLocks/>
        </xdr:cNvGrpSpPr>
      </xdr:nvGrpSpPr>
      <xdr:grpSpPr>
        <a:xfrm>
          <a:off x="5067300" y="15182850"/>
          <a:ext cx="104775" cy="114300"/>
          <a:chOff x="493" y="175"/>
          <a:chExt cx="10" cy="12"/>
        </a:xfrm>
        <a:solidFill>
          <a:srgbClr val="FFFFFF"/>
        </a:solidFill>
      </xdr:grpSpPr>
      <xdr:sp>
        <xdr:nvSpPr>
          <xdr:cNvPr id="818" name="Line 89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19" name="Line 89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42</xdr:row>
      <xdr:rowOff>161925</xdr:rowOff>
    </xdr:from>
    <xdr:to>
      <xdr:col>6</xdr:col>
      <xdr:colOff>619125</xdr:colOff>
      <xdr:row>42</xdr:row>
      <xdr:rowOff>276225</xdr:rowOff>
    </xdr:to>
    <xdr:grpSp>
      <xdr:nvGrpSpPr>
        <xdr:cNvPr id="820" name="Group 893"/>
        <xdr:cNvGrpSpPr>
          <a:grpSpLocks/>
        </xdr:cNvGrpSpPr>
      </xdr:nvGrpSpPr>
      <xdr:grpSpPr>
        <a:xfrm>
          <a:off x="5067300" y="15601950"/>
          <a:ext cx="104775" cy="114300"/>
          <a:chOff x="493" y="175"/>
          <a:chExt cx="10" cy="12"/>
        </a:xfrm>
        <a:solidFill>
          <a:srgbClr val="FFFFFF"/>
        </a:solidFill>
      </xdr:grpSpPr>
      <xdr:sp>
        <xdr:nvSpPr>
          <xdr:cNvPr id="821" name="Line 89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22" name="Line 89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43</xdr:row>
      <xdr:rowOff>161925</xdr:rowOff>
    </xdr:from>
    <xdr:to>
      <xdr:col>6</xdr:col>
      <xdr:colOff>619125</xdr:colOff>
      <xdr:row>43</xdr:row>
      <xdr:rowOff>276225</xdr:rowOff>
    </xdr:to>
    <xdr:grpSp>
      <xdr:nvGrpSpPr>
        <xdr:cNvPr id="823" name="Group 896"/>
        <xdr:cNvGrpSpPr>
          <a:grpSpLocks/>
        </xdr:cNvGrpSpPr>
      </xdr:nvGrpSpPr>
      <xdr:grpSpPr>
        <a:xfrm>
          <a:off x="5067300" y="16021050"/>
          <a:ext cx="104775" cy="114300"/>
          <a:chOff x="493" y="175"/>
          <a:chExt cx="10" cy="12"/>
        </a:xfrm>
        <a:solidFill>
          <a:srgbClr val="FFFFFF"/>
        </a:solidFill>
      </xdr:grpSpPr>
      <xdr:sp>
        <xdr:nvSpPr>
          <xdr:cNvPr id="824" name="Line 89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25" name="Line 89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41</xdr:row>
      <xdr:rowOff>161925</xdr:rowOff>
    </xdr:from>
    <xdr:to>
      <xdr:col>7</xdr:col>
      <xdr:colOff>619125</xdr:colOff>
      <xdr:row>41</xdr:row>
      <xdr:rowOff>276225</xdr:rowOff>
    </xdr:to>
    <xdr:grpSp>
      <xdr:nvGrpSpPr>
        <xdr:cNvPr id="826" name="Group 899"/>
        <xdr:cNvGrpSpPr>
          <a:grpSpLocks/>
        </xdr:cNvGrpSpPr>
      </xdr:nvGrpSpPr>
      <xdr:grpSpPr>
        <a:xfrm>
          <a:off x="5886450" y="15182850"/>
          <a:ext cx="104775" cy="114300"/>
          <a:chOff x="493" y="175"/>
          <a:chExt cx="10" cy="12"/>
        </a:xfrm>
        <a:solidFill>
          <a:srgbClr val="FFFFFF"/>
        </a:solidFill>
      </xdr:grpSpPr>
      <xdr:sp>
        <xdr:nvSpPr>
          <xdr:cNvPr id="827" name="Line 90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28" name="Line 90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42</xdr:row>
      <xdr:rowOff>161925</xdr:rowOff>
    </xdr:from>
    <xdr:to>
      <xdr:col>7</xdr:col>
      <xdr:colOff>619125</xdr:colOff>
      <xdr:row>42</xdr:row>
      <xdr:rowOff>276225</xdr:rowOff>
    </xdr:to>
    <xdr:grpSp>
      <xdr:nvGrpSpPr>
        <xdr:cNvPr id="829" name="Group 902"/>
        <xdr:cNvGrpSpPr>
          <a:grpSpLocks/>
        </xdr:cNvGrpSpPr>
      </xdr:nvGrpSpPr>
      <xdr:grpSpPr>
        <a:xfrm>
          <a:off x="5886450" y="15601950"/>
          <a:ext cx="104775" cy="114300"/>
          <a:chOff x="493" y="175"/>
          <a:chExt cx="10" cy="12"/>
        </a:xfrm>
        <a:solidFill>
          <a:srgbClr val="FFFFFF"/>
        </a:solidFill>
      </xdr:grpSpPr>
      <xdr:sp>
        <xdr:nvSpPr>
          <xdr:cNvPr id="830" name="Line 90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31" name="Line 90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43</xdr:row>
      <xdr:rowOff>161925</xdr:rowOff>
    </xdr:from>
    <xdr:to>
      <xdr:col>7</xdr:col>
      <xdr:colOff>619125</xdr:colOff>
      <xdr:row>43</xdr:row>
      <xdr:rowOff>276225</xdr:rowOff>
    </xdr:to>
    <xdr:grpSp>
      <xdr:nvGrpSpPr>
        <xdr:cNvPr id="832" name="Group 905"/>
        <xdr:cNvGrpSpPr>
          <a:grpSpLocks/>
        </xdr:cNvGrpSpPr>
      </xdr:nvGrpSpPr>
      <xdr:grpSpPr>
        <a:xfrm>
          <a:off x="5886450" y="16021050"/>
          <a:ext cx="104775" cy="114300"/>
          <a:chOff x="493" y="175"/>
          <a:chExt cx="10" cy="12"/>
        </a:xfrm>
        <a:solidFill>
          <a:srgbClr val="FFFFFF"/>
        </a:solidFill>
      </xdr:grpSpPr>
      <xdr:sp>
        <xdr:nvSpPr>
          <xdr:cNvPr id="833" name="Line 90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34" name="Line 90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44</xdr:row>
      <xdr:rowOff>161925</xdr:rowOff>
    </xdr:from>
    <xdr:to>
      <xdr:col>6</xdr:col>
      <xdr:colOff>619125</xdr:colOff>
      <xdr:row>44</xdr:row>
      <xdr:rowOff>276225</xdr:rowOff>
    </xdr:to>
    <xdr:grpSp>
      <xdr:nvGrpSpPr>
        <xdr:cNvPr id="835" name="Group 908"/>
        <xdr:cNvGrpSpPr>
          <a:grpSpLocks/>
        </xdr:cNvGrpSpPr>
      </xdr:nvGrpSpPr>
      <xdr:grpSpPr>
        <a:xfrm>
          <a:off x="5067300" y="16440150"/>
          <a:ext cx="104775" cy="114300"/>
          <a:chOff x="493" y="175"/>
          <a:chExt cx="10" cy="12"/>
        </a:xfrm>
        <a:solidFill>
          <a:srgbClr val="FFFFFF"/>
        </a:solidFill>
      </xdr:grpSpPr>
      <xdr:sp>
        <xdr:nvSpPr>
          <xdr:cNvPr id="836" name="Line 90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37" name="Line 91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45</xdr:row>
      <xdr:rowOff>161925</xdr:rowOff>
    </xdr:from>
    <xdr:to>
      <xdr:col>6</xdr:col>
      <xdr:colOff>619125</xdr:colOff>
      <xdr:row>45</xdr:row>
      <xdr:rowOff>276225</xdr:rowOff>
    </xdr:to>
    <xdr:grpSp>
      <xdr:nvGrpSpPr>
        <xdr:cNvPr id="838" name="Group 911"/>
        <xdr:cNvGrpSpPr>
          <a:grpSpLocks/>
        </xdr:cNvGrpSpPr>
      </xdr:nvGrpSpPr>
      <xdr:grpSpPr>
        <a:xfrm>
          <a:off x="5067300" y="16859250"/>
          <a:ext cx="104775" cy="114300"/>
          <a:chOff x="493" y="175"/>
          <a:chExt cx="10" cy="12"/>
        </a:xfrm>
        <a:solidFill>
          <a:srgbClr val="FFFFFF"/>
        </a:solidFill>
      </xdr:grpSpPr>
      <xdr:sp>
        <xdr:nvSpPr>
          <xdr:cNvPr id="839" name="Line 91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40" name="Line 91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46</xdr:row>
      <xdr:rowOff>161925</xdr:rowOff>
    </xdr:from>
    <xdr:to>
      <xdr:col>6</xdr:col>
      <xdr:colOff>619125</xdr:colOff>
      <xdr:row>46</xdr:row>
      <xdr:rowOff>276225</xdr:rowOff>
    </xdr:to>
    <xdr:grpSp>
      <xdr:nvGrpSpPr>
        <xdr:cNvPr id="841" name="Group 914"/>
        <xdr:cNvGrpSpPr>
          <a:grpSpLocks/>
        </xdr:cNvGrpSpPr>
      </xdr:nvGrpSpPr>
      <xdr:grpSpPr>
        <a:xfrm>
          <a:off x="5067300" y="17278350"/>
          <a:ext cx="104775" cy="114300"/>
          <a:chOff x="493" y="175"/>
          <a:chExt cx="10" cy="12"/>
        </a:xfrm>
        <a:solidFill>
          <a:srgbClr val="FFFFFF"/>
        </a:solidFill>
      </xdr:grpSpPr>
      <xdr:sp>
        <xdr:nvSpPr>
          <xdr:cNvPr id="842" name="Line 91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43" name="Line 91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44</xdr:row>
      <xdr:rowOff>161925</xdr:rowOff>
    </xdr:from>
    <xdr:to>
      <xdr:col>7</xdr:col>
      <xdr:colOff>619125</xdr:colOff>
      <xdr:row>44</xdr:row>
      <xdr:rowOff>276225</xdr:rowOff>
    </xdr:to>
    <xdr:grpSp>
      <xdr:nvGrpSpPr>
        <xdr:cNvPr id="844" name="Group 917"/>
        <xdr:cNvGrpSpPr>
          <a:grpSpLocks/>
        </xdr:cNvGrpSpPr>
      </xdr:nvGrpSpPr>
      <xdr:grpSpPr>
        <a:xfrm>
          <a:off x="5886450" y="16440150"/>
          <a:ext cx="104775" cy="114300"/>
          <a:chOff x="493" y="175"/>
          <a:chExt cx="10" cy="12"/>
        </a:xfrm>
        <a:solidFill>
          <a:srgbClr val="FFFFFF"/>
        </a:solidFill>
      </xdr:grpSpPr>
      <xdr:sp>
        <xdr:nvSpPr>
          <xdr:cNvPr id="845" name="Line 91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46" name="Line 91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45</xdr:row>
      <xdr:rowOff>161925</xdr:rowOff>
    </xdr:from>
    <xdr:to>
      <xdr:col>7</xdr:col>
      <xdr:colOff>619125</xdr:colOff>
      <xdr:row>45</xdr:row>
      <xdr:rowOff>276225</xdr:rowOff>
    </xdr:to>
    <xdr:grpSp>
      <xdr:nvGrpSpPr>
        <xdr:cNvPr id="847" name="Group 920"/>
        <xdr:cNvGrpSpPr>
          <a:grpSpLocks/>
        </xdr:cNvGrpSpPr>
      </xdr:nvGrpSpPr>
      <xdr:grpSpPr>
        <a:xfrm>
          <a:off x="5886450" y="16859250"/>
          <a:ext cx="104775" cy="114300"/>
          <a:chOff x="493" y="175"/>
          <a:chExt cx="10" cy="12"/>
        </a:xfrm>
        <a:solidFill>
          <a:srgbClr val="FFFFFF"/>
        </a:solidFill>
      </xdr:grpSpPr>
      <xdr:sp>
        <xdr:nvSpPr>
          <xdr:cNvPr id="848" name="Line 92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49" name="Line 92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46</xdr:row>
      <xdr:rowOff>161925</xdr:rowOff>
    </xdr:from>
    <xdr:to>
      <xdr:col>7</xdr:col>
      <xdr:colOff>619125</xdr:colOff>
      <xdr:row>46</xdr:row>
      <xdr:rowOff>276225</xdr:rowOff>
    </xdr:to>
    <xdr:grpSp>
      <xdr:nvGrpSpPr>
        <xdr:cNvPr id="850" name="Group 923"/>
        <xdr:cNvGrpSpPr>
          <a:grpSpLocks/>
        </xdr:cNvGrpSpPr>
      </xdr:nvGrpSpPr>
      <xdr:grpSpPr>
        <a:xfrm>
          <a:off x="5886450" y="17278350"/>
          <a:ext cx="104775" cy="114300"/>
          <a:chOff x="493" y="175"/>
          <a:chExt cx="10" cy="12"/>
        </a:xfrm>
        <a:solidFill>
          <a:srgbClr val="FFFFFF"/>
        </a:solidFill>
      </xdr:grpSpPr>
      <xdr:sp>
        <xdr:nvSpPr>
          <xdr:cNvPr id="851" name="Line 92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52" name="Line 92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47</xdr:row>
      <xdr:rowOff>161925</xdr:rowOff>
    </xdr:from>
    <xdr:to>
      <xdr:col>6</xdr:col>
      <xdr:colOff>619125</xdr:colOff>
      <xdr:row>47</xdr:row>
      <xdr:rowOff>276225</xdr:rowOff>
    </xdr:to>
    <xdr:grpSp>
      <xdr:nvGrpSpPr>
        <xdr:cNvPr id="853" name="Group 926"/>
        <xdr:cNvGrpSpPr>
          <a:grpSpLocks/>
        </xdr:cNvGrpSpPr>
      </xdr:nvGrpSpPr>
      <xdr:grpSpPr>
        <a:xfrm>
          <a:off x="5067300" y="17697450"/>
          <a:ext cx="104775" cy="114300"/>
          <a:chOff x="493" y="175"/>
          <a:chExt cx="10" cy="12"/>
        </a:xfrm>
        <a:solidFill>
          <a:srgbClr val="FFFFFF"/>
        </a:solidFill>
      </xdr:grpSpPr>
      <xdr:sp>
        <xdr:nvSpPr>
          <xdr:cNvPr id="854" name="Line 92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55" name="Line 92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48</xdr:row>
      <xdr:rowOff>161925</xdr:rowOff>
    </xdr:from>
    <xdr:to>
      <xdr:col>6</xdr:col>
      <xdr:colOff>619125</xdr:colOff>
      <xdr:row>48</xdr:row>
      <xdr:rowOff>276225</xdr:rowOff>
    </xdr:to>
    <xdr:grpSp>
      <xdr:nvGrpSpPr>
        <xdr:cNvPr id="856" name="Group 929"/>
        <xdr:cNvGrpSpPr>
          <a:grpSpLocks/>
        </xdr:cNvGrpSpPr>
      </xdr:nvGrpSpPr>
      <xdr:grpSpPr>
        <a:xfrm>
          <a:off x="5067300" y="18116550"/>
          <a:ext cx="104775" cy="114300"/>
          <a:chOff x="493" y="175"/>
          <a:chExt cx="10" cy="12"/>
        </a:xfrm>
        <a:solidFill>
          <a:srgbClr val="FFFFFF"/>
        </a:solidFill>
      </xdr:grpSpPr>
      <xdr:sp>
        <xdr:nvSpPr>
          <xdr:cNvPr id="857" name="Line 93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58" name="Line 93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49</xdr:row>
      <xdr:rowOff>161925</xdr:rowOff>
    </xdr:from>
    <xdr:to>
      <xdr:col>6</xdr:col>
      <xdr:colOff>619125</xdr:colOff>
      <xdr:row>49</xdr:row>
      <xdr:rowOff>276225</xdr:rowOff>
    </xdr:to>
    <xdr:grpSp>
      <xdr:nvGrpSpPr>
        <xdr:cNvPr id="859" name="Group 932"/>
        <xdr:cNvGrpSpPr>
          <a:grpSpLocks/>
        </xdr:cNvGrpSpPr>
      </xdr:nvGrpSpPr>
      <xdr:grpSpPr>
        <a:xfrm>
          <a:off x="5067300" y="18535650"/>
          <a:ext cx="104775" cy="114300"/>
          <a:chOff x="493" y="175"/>
          <a:chExt cx="10" cy="12"/>
        </a:xfrm>
        <a:solidFill>
          <a:srgbClr val="FFFFFF"/>
        </a:solidFill>
      </xdr:grpSpPr>
      <xdr:sp>
        <xdr:nvSpPr>
          <xdr:cNvPr id="860" name="Line 93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61" name="Line 93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47</xdr:row>
      <xdr:rowOff>161925</xdr:rowOff>
    </xdr:from>
    <xdr:to>
      <xdr:col>7</xdr:col>
      <xdr:colOff>619125</xdr:colOff>
      <xdr:row>47</xdr:row>
      <xdr:rowOff>276225</xdr:rowOff>
    </xdr:to>
    <xdr:grpSp>
      <xdr:nvGrpSpPr>
        <xdr:cNvPr id="862" name="Group 935"/>
        <xdr:cNvGrpSpPr>
          <a:grpSpLocks/>
        </xdr:cNvGrpSpPr>
      </xdr:nvGrpSpPr>
      <xdr:grpSpPr>
        <a:xfrm>
          <a:off x="5886450" y="17697450"/>
          <a:ext cx="104775" cy="114300"/>
          <a:chOff x="493" y="175"/>
          <a:chExt cx="10" cy="12"/>
        </a:xfrm>
        <a:solidFill>
          <a:srgbClr val="FFFFFF"/>
        </a:solidFill>
      </xdr:grpSpPr>
      <xdr:sp>
        <xdr:nvSpPr>
          <xdr:cNvPr id="863" name="Line 93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64" name="Line 93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48</xdr:row>
      <xdr:rowOff>161925</xdr:rowOff>
    </xdr:from>
    <xdr:to>
      <xdr:col>7</xdr:col>
      <xdr:colOff>619125</xdr:colOff>
      <xdr:row>48</xdr:row>
      <xdr:rowOff>276225</xdr:rowOff>
    </xdr:to>
    <xdr:grpSp>
      <xdr:nvGrpSpPr>
        <xdr:cNvPr id="865" name="Group 938"/>
        <xdr:cNvGrpSpPr>
          <a:grpSpLocks/>
        </xdr:cNvGrpSpPr>
      </xdr:nvGrpSpPr>
      <xdr:grpSpPr>
        <a:xfrm>
          <a:off x="5886450" y="18116550"/>
          <a:ext cx="104775" cy="114300"/>
          <a:chOff x="493" y="175"/>
          <a:chExt cx="10" cy="12"/>
        </a:xfrm>
        <a:solidFill>
          <a:srgbClr val="FFFFFF"/>
        </a:solidFill>
      </xdr:grpSpPr>
      <xdr:sp>
        <xdr:nvSpPr>
          <xdr:cNvPr id="866" name="Line 93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67" name="Line 94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49</xdr:row>
      <xdr:rowOff>161925</xdr:rowOff>
    </xdr:from>
    <xdr:to>
      <xdr:col>7</xdr:col>
      <xdr:colOff>619125</xdr:colOff>
      <xdr:row>49</xdr:row>
      <xdr:rowOff>276225</xdr:rowOff>
    </xdr:to>
    <xdr:grpSp>
      <xdr:nvGrpSpPr>
        <xdr:cNvPr id="868" name="Group 941"/>
        <xdr:cNvGrpSpPr>
          <a:grpSpLocks/>
        </xdr:cNvGrpSpPr>
      </xdr:nvGrpSpPr>
      <xdr:grpSpPr>
        <a:xfrm>
          <a:off x="5886450" y="18535650"/>
          <a:ext cx="104775" cy="114300"/>
          <a:chOff x="493" y="175"/>
          <a:chExt cx="10" cy="12"/>
        </a:xfrm>
        <a:solidFill>
          <a:srgbClr val="FFFFFF"/>
        </a:solidFill>
      </xdr:grpSpPr>
      <xdr:sp>
        <xdr:nvSpPr>
          <xdr:cNvPr id="869" name="Line 94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70" name="Line 94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50</xdr:row>
      <xdr:rowOff>161925</xdr:rowOff>
    </xdr:from>
    <xdr:to>
      <xdr:col>6</xdr:col>
      <xdr:colOff>619125</xdr:colOff>
      <xdr:row>50</xdr:row>
      <xdr:rowOff>276225</xdr:rowOff>
    </xdr:to>
    <xdr:grpSp>
      <xdr:nvGrpSpPr>
        <xdr:cNvPr id="871" name="Group 944"/>
        <xdr:cNvGrpSpPr>
          <a:grpSpLocks/>
        </xdr:cNvGrpSpPr>
      </xdr:nvGrpSpPr>
      <xdr:grpSpPr>
        <a:xfrm>
          <a:off x="5067300" y="18954750"/>
          <a:ext cx="104775" cy="114300"/>
          <a:chOff x="493" y="175"/>
          <a:chExt cx="10" cy="12"/>
        </a:xfrm>
        <a:solidFill>
          <a:srgbClr val="FFFFFF"/>
        </a:solidFill>
      </xdr:grpSpPr>
      <xdr:sp>
        <xdr:nvSpPr>
          <xdr:cNvPr id="872" name="Line 94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73" name="Line 94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51</xdr:row>
      <xdr:rowOff>161925</xdr:rowOff>
    </xdr:from>
    <xdr:to>
      <xdr:col>6</xdr:col>
      <xdr:colOff>619125</xdr:colOff>
      <xdr:row>51</xdr:row>
      <xdr:rowOff>276225</xdr:rowOff>
    </xdr:to>
    <xdr:grpSp>
      <xdr:nvGrpSpPr>
        <xdr:cNvPr id="874" name="Group 947"/>
        <xdr:cNvGrpSpPr>
          <a:grpSpLocks/>
        </xdr:cNvGrpSpPr>
      </xdr:nvGrpSpPr>
      <xdr:grpSpPr>
        <a:xfrm>
          <a:off x="5067300" y="19373850"/>
          <a:ext cx="104775" cy="114300"/>
          <a:chOff x="493" y="175"/>
          <a:chExt cx="10" cy="12"/>
        </a:xfrm>
        <a:solidFill>
          <a:srgbClr val="FFFFFF"/>
        </a:solidFill>
      </xdr:grpSpPr>
      <xdr:sp>
        <xdr:nvSpPr>
          <xdr:cNvPr id="875" name="Line 94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76" name="Line 94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52</xdr:row>
      <xdr:rowOff>161925</xdr:rowOff>
    </xdr:from>
    <xdr:to>
      <xdr:col>6</xdr:col>
      <xdr:colOff>619125</xdr:colOff>
      <xdr:row>52</xdr:row>
      <xdr:rowOff>276225</xdr:rowOff>
    </xdr:to>
    <xdr:grpSp>
      <xdr:nvGrpSpPr>
        <xdr:cNvPr id="877" name="Group 950"/>
        <xdr:cNvGrpSpPr>
          <a:grpSpLocks/>
        </xdr:cNvGrpSpPr>
      </xdr:nvGrpSpPr>
      <xdr:grpSpPr>
        <a:xfrm>
          <a:off x="5067300" y="19792950"/>
          <a:ext cx="104775" cy="114300"/>
          <a:chOff x="493" y="175"/>
          <a:chExt cx="10" cy="12"/>
        </a:xfrm>
        <a:solidFill>
          <a:srgbClr val="FFFFFF"/>
        </a:solidFill>
      </xdr:grpSpPr>
      <xdr:sp>
        <xdr:nvSpPr>
          <xdr:cNvPr id="878" name="Line 95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79" name="Line 95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50</xdr:row>
      <xdr:rowOff>161925</xdr:rowOff>
    </xdr:from>
    <xdr:to>
      <xdr:col>7</xdr:col>
      <xdr:colOff>619125</xdr:colOff>
      <xdr:row>50</xdr:row>
      <xdr:rowOff>276225</xdr:rowOff>
    </xdr:to>
    <xdr:grpSp>
      <xdr:nvGrpSpPr>
        <xdr:cNvPr id="880" name="Group 953"/>
        <xdr:cNvGrpSpPr>
          <a:grpSpLocks/>
        </xdr:cNvGrpSpPr>
      </xdr:nvGrpSpPr>
      <xdr:grpSpPr>
        <a:xfrm>
          <a:off x="5886450" y="18954750"/>
          <a:ext cx="104775" cy="114300"/>
          <a:chOff x="493" y="175"/>
          <a:chExt cx="10" cy="12"/>
        </a:xfrm>
        <a:solidFill>
          <a:srgbClr val="FFFFFF"/>
        </a:solidFill>
      </xdr:grpSpPr>
      <xdr:sp>
        <xdr:nvSpPr>
          <xdr:cNvPr id="881" name="Line 95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82" name="Line 95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51</xdr:row>
      <xdr:rowOff>161925</xdr:rowOff>
    </xdr:from>
    <xdr:to>
      <xdr:col>7</xdr:col>
      <xdr:colOff>619125</xdr:colOff>
      <xdr:row>51</xdr:row>
      <xdr:rowOff>276225</xdr:rowOff>
    </xdr:to>
    <xdr:grpSp>
      <xdr:nvGrpSpPr>
        <xdr:cNvPr id="883" name="Group 956"/>
        <xdr:cNvGrpSpPr>
          <a:grpSpLocks/>
        </xdr:cNvGrpSpPr>
      </xdr:nvGrpSpPr>
      <xdr:grpSpPr>
        <a:xfrm>
          <a:off x="5886450" y="19373850"/>
          <a:ext cx="104775" cy="114300"/>
          <a:chOff x="493" y="175"/>
          <a:chExt cx="10" cy="12"/>
        </a:xfrm>
        <a:solidFill>
          <a:srgbClr val="FFFFFF"/>
        </a:solidFill>
      </xdr:grpSpPr>
      <xdr:sp>
        <xdr:nvSpPr>
          <xdr:cNvPr id="884" name="Line 95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85" name="Line 95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52</xdr:row>
      <xdr:rowOff>161925</xdr:rowOff>
    </xdr:from>
    <xdr:to>
      <xdr:col>7</xdr:col>
      <xdr:colOff>619125</xdr:colOff>
      <xdr:row>52</xdr:row>
      <xdr:rowOff>276225</xdr:rowOff>
    </xdr:to>
    <xdr:grpSp>
      <xdr:nvGrpSpPr>
        <xdr:cNvPr id="886" name="Group 959"/>
        <xdr:cNvGrpSpPr>
          <a:grpSpLocks/>
        </xdr:cNvGrpSpPr>
      </xdr:nvGrpSpPr>
      <xdr:grpSpPr>
        <a:xfrm>
          <a:off x="5886450" y="19792950"/>
          <a:ext cx="104775" cy="114300"/>
          <a:chOff x="493" y="175"/>
          <a:chExt cx="10" cy="12"/>
        </a:xfrm>
        <a:solidFill>
          <a:srgbClr val="FFFFFF"/>
        </a:solidFill>
      </xdr:grpSpPr>
      <xdr:sp>
        <xdr:nvSpPr>
          <xdr:cNvPr id="887" name="Line 96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88" name="Line 96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53</xdr:row>
      <xdr:rowOff>161925</xdr:rowOff>
    </xdr:from>
    <xdr:to>
      <xdr:col>6</xdr:col>
      <xdr:colOff>619125</xdr:colOff>
      <xdr:row>53</xdr:row>
      <xdr:rowOff>276225</xdr:rowOff>
    </xdr:to>
    <xdr:grpSp>
      <xdr:nvGrpSpPr>
        <xdr:cNvPr id="889" name="Group 962"/>
        <xdr:cNvGrpSpPr>
          <a:grpSpLocks/>
        </xdr:cNvGrpSpPr>
      </xdr:nvGrpSpPr>
      <xdr:grpSpPr>
        <a:xfrm>
          <a:off x="5067300" y="20212050"/>
          <a:ext cx="104775" cy="114300"/>
          <a:chOff x="493" y="175"/>
          <a:chExt cx="10" cy="12"/>
        </a:xfrm>
        <a:solidFill>
          <a:srgbClr val="FFFFFF"/>
        </a:solidFill>
      </xdr:grpSpPr>
      <xdr:sp>
        <xdr:nvSpPr>
          <xdr:cNvPr id="890" name="Line 96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91" name="Line 96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54</xdr:row>
      <xdr:rowOff>161925</xdr:rowOff>
    </xdr:from>
    <xdr:to>
      <xdr:col>6</xdr:col>
      <xdr:colOff>619125</xdr:colOff>
      <xdr:row>54</xdr:row>
      <xdr:rowOff>276225</xdr:rowOff>
    </xdr:to>
    <xdr:grpSp>
      <xdr:nvGrpSpPr>
        <xdr:cNvPr id="892" name="Group 965"/>
        <xdr:cNvGrpSpPr>
          <a:grpSpLocks/>
        </xdr:cNvGrpSpPr>
      </xdr:nvGrpSpPr>
      <xdr:grpSpPr>
        <a:xfrm>
          <a:off x="5067300" y="20631150"/>
          <a:ext cx="104775" cy="114300"/>
          <a:chOff x="493" y="175"/>
          <a:chExt cx="10" cy="12"/>
        </a:xfrm>
        <a:solidFill>
          <a:srgbClr val="FFFFFF"/>
        </a:solidFill>
      </xdr:grpSpPr>
      <xdr:sp>
        <xdr:nvSpPr>
          <xdr:cNvPr id="893" name="Line 96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94" name="Line 96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55</xdr:row>
      <xdr:rowOff>161925</xdr:rowOff>
    </xdr:from>
    <xdr:to>
      <xdr:col>6</xdr:col>
      <xdr:colOff>619125</xdr:colOff>
      <xdr:row>55</xdr:row>
      <xdr:rowOff>276225</xdr:rowOff>
    </xdr:to>
    <xdr:grpSp>
      <xdr:nvGrpSpPr>
        <xdr:cNvPr id="895" name="Group 968"/>
        <xdr:cNvGrpSpPr>
          <a:grpSpLocks/>
        </xdr:cNvGrpSpPr>
      </xdr:nvGrpSpPr>
      <xdr:grpSpPr>
        <a:xfrm>
          <a:off x="5067300" y="21050250"/>
          <a:ext cx="104775" cy="114300"/>
          <a:chOff x="493" y="175"/>
          <a:chExt cx="10" cy="12"/>
        </a:xfrm>
        <a:solidFill>
          <a:srgbClr val="FFFFFF"/>
        </a:solidFill>
      </xdr:grpSpPr>
      <xdr:sp>
        <xdr:nvSpPr>
          <xdr:cNvPr id="896" name="Line 96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897" name="Line 97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53</xdr:row>
      <xdr:rowOff>161925</xdr:rowOff>
    </xdr:from>
    <xdr:to>
      <xdr:col>7</xdr:col>
      <xdr:colOff>619125</xdr:colOff>
      <xdr:row>53</xdr:row>
      <xdr:rowOff>276225</xdr:rowOff>
    </xdr:to>
    <xdr:grpSp>
      <xdr:nvGrpSpPr>
        <xdr:cNvPr id="898" name="Group 971"/>
        <xdr:cNvGrpSpPr>
          <a:grpSpLocks/>
        </xdr:cNvGrpSpPr>
      </xdr:nvGrpSpPr>
      <xdr:grpSpPr>
        <a:xfrm>
          <a:off x="5886450" y="20212050"/>
          <a:ext cx="104775" cy="114300"/>
          <a:chOff x="493" y="175"/>
          <a:chExt cx="10" cy="12"/>
        </a:xfrm>
        <a:solidFill>
          <a:srgbClr val="FFFFFF"/>
        </a:solidFill>
      </xdr:grpSpPr>
      <xdr:sp>
        <xdr:nvSpPr>
          <xdr:cNvPr id="899" name="Line 97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900" name="Line 97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54</xdr:row>
      <xdr:rowOff>161925</xdr:rowOff>
    </xdr:from>
    <xdr:to>
      <xdr:col>7</xdr:col>
      <xdr:colOff>619125</xdr:colOff>
      <xdr:row>54</xdr:row>
      <xdr:rowOff>276225</xdr:rowOff>
    </xdr:to>
    <xdr:grpSp>
      <xdr:nvGrpSpPr>
        <xdr:cNvPr id="901" name="Group 974"/>
        <xdr:cNvGrpSpPr>
          <a:grpSpLocks/>
        </xdr:cNvGrpSpPr>
      </xdr:nvGrpSpPr>
      <xdr:grpSpPr>
        <a:xfrm>
          <a:off x="5886450" y="20631150"/>
          <a:ext cx="104775" cy="114300"/>
          <a:chOff x="493" y="175"/>
          <a:chExt cx="10" cy="12"/>
        </a:xfrm>
        <a:solidFill>
          <a:srgbClr val="FFFFFF"/>
        </a:solidFill>
      </xdr:grpSpPr>
      <xdr:sp>
        <xdr:nvSpPr>
          <xdr:cNvPr id="902" name="Line 97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903" name="Line 97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55</xdr:row>
      <xdr:rowOff>161925</xdr:rowOff>
    </xdr:from>
    <xdr:to>
      <xdr:col>7</xdr:col>
      <xdr:colOff>619125</xdr:colOff>
      <xdr:row>55</xdr:row>
      <xdr:rowOff>276225</xdr:rowOff>
    </xdr:to>
    <xdr:grpSp>
      <xdr:nvGrpSpPr>
        <xdr:cNvPr id="904" name="Group 977"/>
        <xdr:cNvGrpSpPr>
          <a:grpSpLocks/>
        </xdr:cNvGrpSpPr>
      </xdr:nvGrpSpPr>
      <xdr:grpSpPr>
        <a:xfrm>
          <a:off x="5886450" y="21050250"/>
          <a:ext cx="104775" cy="114300"/>
          <a:chOff x="493" y="175"/>
          <a:chExt cx="10" cy="12"/>
        </a:xfrm>
        <a:solidFill>
          <a:srgbClr val="FFFFFF"/>
        </a:solidFill>
      </xdr:grpSpPr>
      <xdr:sp>
        <xdr:nvSpPr>
          <xdr:cNvPr id="905" name="Line 97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906" name="Line 97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49</xdr:row>
      <xdr:rowOff>161925</xdr:rowOff>
    </xdr:from>
    <xdr:to>
      <xdr:col>6</xdr:col>
      <xdr:colOff>619125</xdr:colOff>
      <xdr:row>49</xdr:row>
      <xdr:rowOff>276225</xdr:rowOff>
    </xdr:to>
    <xdr:grpSp>
      <xdr:nvGrpSpPr>
        <xdr:cNvPr id="907" name="Group 982"/>
        <xdr:cNvGrpSpPr>
          <a:grpSpLocks/>
        </xdr:cNvGrpSpPr>
      </xdr:nvGrpSpPr>
      <xdr:grpSpPr>
        <a:xfrm>
          <a:off x="5067300" y="18535650"/>
          <a:ext cx="104775" cy="114300"/>
          <a:chOff x="493" y="175"/>
          <a:chExt cx="10" cy="12"/>
        </a:xfrm>
        <a:solidFill>
          <a:srgbClr val="FFFFFF"/>
        </a:solidFill>
      </xdr:grpSpPr>
      <xdr:sp>
        <xdr:nvSpPr>
          <xdr:cNvPr id="908" name="Line 98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909" name="Line 98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47</xdr:row>
      <xdr:rowOff>161925</xdr:rowOff>
    </xdr:from>
    <xdr:to>
      <xdr:col>7</xdr:col>
      <xdr:colOff>619125</xdr:colOff>
      <xdr:row>47</xdr:row>
      <xdr:rowOff>276225</xdr:rowOff>
    </xdr:to>
    <xdr:grpSp>
      <xdr:nvGrpSpPr>
        <xdr:cNvPr id="910" name="Group 985"/>
        <xdr:cNvGrpSpPr>
          <a:grpSpLocks/>
        </xdr:cNvGrpSpPr>
      </xdr:nvGrpSpPr>
      <xdr:grpSpPr>
        <a:xfrm>
          <a:off x="5886450" y="17697450"/>
          <a:ext cx="104775" cy="114300"/>
          <a:chOff x="493" y="175"/>
          <a:chExt cx="10" cy="12"/>
        </a:xfrm>
        <a:solidFill>
          <a:srgbClr val="FFFFFF"/>
        </a:solidFill>
      </xdr:grpSpPr>
      <xdr:sp>
        <xdr:nvSpPr>
          <xdr:cNvPr id="911" name="Line 98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912" name="Line 98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48</xdr:row>
      <xdr:rowOff>161925</xdr:rowOff>
    </xdr:from>
    <xdr:to>
      <xdr:col>7</xdr:col>
      <xdr:colOff>619125</xdr:colOff>
      <xdr:row>48</xdr:row>
      <xdr:rowOff>276225</xdr:rowOff>
    </xdr:to>
    <xdr:grpSp>
      <xdr:nvGrpSpPr>
        <xdr:cNvPr id="913" name="Group 988"/>
        <xdr:cNvGrpSpPr>
          <a:grpSpLocks/>
        </xdr:cNvGrpSpPr>
      </xdr:nvGrpSpPr>
      <xdr:grpSpPr>
        <a:xfrm>
          <a:off x="5886450" y="18116550"/>
          <a:ext cx="104775" cy="114300"/>
          <a:chOff x="493" y="175"/>
          <a:chExt cx="10" cy="12"/>
        </a:xfrm>
        <a:solidFill>
          <a:srgbClr val="FFFFFF"/>
        </a:solidFill>
      </xdr:grpSpPr>
      <xdr:sp>
        <xdr:nvSpPr>
          <xdr:cNvPr id="914" name="Line 98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915" name="Line 99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38100</xdr:colOff>
      <xdr:row>25</xdr:row>
      <xdr:rowOff>142875</xdr:rowOff>
    </xdr:from>
    <xdr:to>
      <xdr:col>7</xdr:col>
      <xdr:colOff>523875</xdr:colOff>
      <xdr:row>26</xdr:row>
      <xdr:rowOff>114300</xdr:rowOff>
    </xdr:to>
    <xdr:sp>
      <xdr:nvSpPr>
        <xdr:cNvPr id="916" name="TextBox 991"/>
        <xdr:cNvSpPr txBox="1">
          <a:spLocks noChangeArrowheads="1"/>
        </xdr:cNvSpPr>
      </xdr:nvSpPr>
      <xdr:spPr>
        <a:xfrm>
          <a:off x="4591050" y="9925050"/>
          <a:ext cx="1304925" cy="2857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6</xdr:col>
      <xdr:colOff>38100</xdr:colOff>
      <xdr:row>25</xdr:row>
      <xdr:rowOff>142875</xdr:rowOff>
    </xdr:from>
    <xdr:to>
      <xdr:col>7</xdr:col>
      <xdr:colOff>619125</xdr:colOff>
      <xdr:row>26</xdr:row>
      <xdr:rowOff>0</xdr:rowOff>
    </xdr:to>
    <xdr:sp>
      <xdr:nvSpPr>
        <xdr:cNvPr id="917" name="TextBox 992"/>
        <xdr:cNvSpPr txBox="1">
          <a:spLocks noChangeArrowheads="1"/>
        </xdr:cNvSpPr>
      </xdr:nvSpPr>
      <xdr:spPr>
        <a:xfrm>
          <a:off x="4591050" y="9925050"/>
          <a:ext cx="1400175" cy="1714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14</xdr:col>
      <xdr:colOff>0</xdr:colOff>
      <xdr:row>59</xdr:row>
      <xdr:rowOff>0</xdr:rowOff>
    </xdr:from>
    <xdr:to>
      <xdr:col>15</xdr:col>
      <xdr:colOff>0</xdr:colOff>
      <xdr:row>59</xdr:row>
      <xdr:rowOff>0</xdr:rowOff>
    </xdr:to>
    <xdr:sp>
      <xdr:nvSpPr>
        <xdr:cNvPr id="918" name="Line 993"/>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19" name="Line 994"/>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20" name="Line 995"/>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21" name="Line 996"/>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22" name="Line 997"/>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23" name="Line 998"/>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24" name="Line 999"/>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25" name="Line 1000"/>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26" name="Line 1001"/>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27" name="Line 1002"/>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28" name="Line 1003"/>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29" name="Line 1004"/>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30" name="Line 1005"/>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31" name="Line 1006"/>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32" name="Line 1007"/>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33" name="Line 1008"/>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34" name="Line 1009"/>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35" name="Line 1010"/>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36" name="Line 1011"/>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37" name="Line 1012"/>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38" name="Line 1013"/>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39" name="Line 1014"/>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40" name="Line 1015"/>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59</xdr:row>
      <xdr:rowOff>0</xdr:rowOff>
    </xdr:from>
    <xdr:to>
      <xdr:col>18</xdr:col>
      <xdr:colOff>447675</xdr:colOff>
      <xdr:row>59</xdr:row>
      <xdr:rowOff>0</xdr:rowOff>
    </xdr:to>
    <xdr:sp>
      <xdr:nvSpPr>
        <xdr:cNvPr id="941" name="Line 1016"/>
        <xdr:cNvSpPr>
          <a:spLocks/>
        </xdr:cNvSpPr>
      </xdr:nvSpPr>
      <xdr:spPr>
        <a:xfrm>
          <a:off x="13344525" y="224028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942" name="Line 1017"/>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943" name="Line 1018"/>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944" name="Line 1019"/>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945" name="Line 1020"/>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946" name="Line 1021"/>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947" name="Line 1022"/>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948" name="Line 1023"/>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949" name="Line 0"/>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950" name="Line 1"/>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951" name="Line 2"/>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9525</xdr:colOff>
      <xdr:row>57</xdr:row>
      <xdr:rowOff>142875</xdr:rowOff>
    </xdr:from>
    <xdr:to>
      <xdr:col>7</xdr:col>
      <xdr:colOff>828675</xdr:colOff>
      <xdr:row>57</xdr:row>
      <xdr:rowOff>142875</xdr:rowOff>
    </xdr:to>
    <xdr:sp>
      <xdr:nvSpPr>
        <xdr:cNvPr id="952" name="Line 3"/>
        <xdr:cNvSpPr>
          <a:spLocks/>
        </xdr:cNvSpPr>
      </xdr:nvSpPr>
      <xdr:spPr>
        <a:xfrm>
          <a:off x="4562475" y="21764625"/>
          <a:ext cx="1638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57150</xdr:colOff>
      <xdr:row>57</xdr:row>
      <xdr:rowOff>228600</xdr:rowOff>
    </xdr:from>
    <xdr:to>
      <xdr:col>7</xdr:col>
      <xdr:colOff>542925</xdr:colOff>
      <xdr:row>58</xdr:row>
      <xdr:rowOff>200025</xdr:rowOff>
    </xdr:to>
    <xdr:sp>
      <xdr:nvSpPr>
        <xdr:cNvPr id="953" name="TextBox 4"/>
        <xdr:cNvSpPr txBox="1">
          <a:spLocks noChangeArrowheads="1"/>
        </xdr:cNvSpPr>
      </xdr:nvSpPr>
      <xdr:spPr>
        <a:xfrm>
          <a:off x="4610100" y="21850350"/>
          <a:ext cx="1304925" cy="2857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22</xdr:col>
      <xdr:colOff>0</xdr:colOff>
      <xdr:row>59</xdr:row>
      <xdr:rowOff>0</xdr:rowOff>
    </xdr:from>
    <xdr:to>
      <xdr:col>22</xdr:col>
      <xdr:colOff>0</xdr:colOff>
      <xdr:row>59</xdr:row>
      <xdr:rowOff>0</xdr:rowOff>
    </xdr:to>
    <xdr:sp>
      <xdr:nvSpPr>
        <xdr:cNvPr id="954" name="Line 5"/>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955" name="Line 6"/>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956" name="Line 7"/>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957" name="Line 8"/>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958" name="Line 9"/>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59" name="Line 10"/>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60" name="Line 11"/>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61" name="Line 12"/>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62" name="Line 13"/>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63" name="Line 14"/>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64" name="Line 15"/>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65" name="Line 16"/>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66" name="Line 17"/>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67" name="Line 18"/>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68" name="Line 19"/>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69" name="Line 20"/>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970" name="Line 21"/>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971" name="Line 22"/>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972" name="Line 23"/>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973" name="Line 24"/>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974" name="Line 25"/>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75" name="Line 26"/>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76" name="Line 27"/>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77" name="Line 28"/>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78" name="Line 29"/>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79" name="Line 30"/>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80" name="Line 31"/>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81" name="Line 32"/>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82" name="Line 33"/>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83" name="Line 34"/>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84" name="Line 35"/>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985" name="Line 36"/>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986" name="Line 37"/>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987" name="Line 38"/>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59</xdr:row>
      <xdr:rowOff>0</xdr:rowOff>
    </xdr:from>
    <xdr:to>
      <xdr:col>18</xdr:col>
      <xdr:colOff>447675</xdr:colOff>
      <xdr:row>59</xdr:row>
      <xdr:rowOff>0</xdr:rowOff>
    </xdr:to>
    <xdr:sp>
      <xdr:nvSpPr>
        <xdr:cNvPr id="988" name="Line 39"/>
        <xdr:cNvSpPr>
          <a:spLocks/>
        </xdr:cNvSpPr>
      </xdr:nvSpPr>
      <xdr:spPr>
        <a:xfrm>
          <a:off x="13344525" y="224028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989" name="Line 40"/>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990" name="Line 41"/>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991" name="Line 42"/>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992" name="Line 43"/>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993" name="Line 44"/>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994" name="Line 45"/>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995" name="Line 46"/>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996" name="Line 47"/>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997" name="Line 48"/>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998" name="Line 49"/>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38100</xdr:colOff>
      <xdr:row>56</xdr:row>
      <xdr:rowOff>142875</xdr:rowOff>
    </xdr:from>
    <xdr:to>
      <xdr:col>7</xdr:col>
      <xdr:colOff>523875</xdr:colOff>
      <xdr:row>57</xdr:row>
      <xdr:rowOff>114300</xdr:rowOff>
    </xdr:to>
    <xdr:sp>
      <xdr:nvSpPr>
        <xdr:cNvPr id="999" name="TextBox 50"/>
        <xdr:cNvSpPr txBox="1">
          <a:spLocks noChangeArrowheads="1"/>
        </xdr:cNvSpPr>
      </xdr:nvSpPr>
      <xdr:spPr>
        <a:xfrm>
          <a:off x="4591050" y="21450300"/>
          <a:ext cx="1304925" cy="2857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6</xdr:col>
      <xdr:colOff>38100</xdr:colOff>
      <xdr:row>56</xdr:row>
      <xdr:rowOff>142875</xdr:rowOff>
    </xdr:from>
    <xdr:to>
      <xdr:col>7</xdr:col>
      <xdr:colOff>619125</xdr:colOff>
      <xdr:row>57</xdr:row>
      <xdr:rowOff>0</xdr:rowOff>
    </xdr:to>
    <xdr:sp>
      <xdr:nvSpPr>
        <xdr:cNvPr id="1000" name="TextBox 51"/>
        <xdr:cNvSpPr txBox="1">
          <a:spLocks noChangeArrowheads="1"/>
        </xdr:cNvSpPr>
      </xdr:nvSpPr>
      <xdr:spPr>
        <a:xfrm>
          <a:off x="4591050" y="21450300"/>
          <a:ext cx="1400175" cy="1714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2</xdr:col>
      <xdr:colOff>9525</xdr:colOff>
      <xdr:row>0</xdr:row>
      <xdr:rowOff>0</xdr:rowOff>
    </xdr:from>
    <xdr:to>
      <xdr:col>3</xdr:col>
      <xdr:colOff>9525</xdr:colOff>
      <xdr:row>0</xdr:row>
      <xdr:rowOff>0</xdr:rowOff>
    </xdr:to>
    <xdr:sp>
      <xdr:nvSpPr>
        <xdr:cNvPr id="1001" name="Line 52"/>
        <xdr:cNvSpPr>
          <a:spLocks/>
        </xdr:cNvSpPr>
      </xdr:nvSpPr>
      <xdr:spPr>
        <a:xfrm>
          <a:off x="16192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3</xdr:col>
      <xdr:colOff>0</xdr:colOff>
      <xdr:row>0</xdr:row>
      <xdr:rowOff>0</xdr:rowOff>
    </xdr:to>
    <xdr:sp>
      <xdr:nvSpPr>
        <xdr:cNvPr id="1002" name="Line 53"/>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19050</xdr:colOff>
      <xdr:row>0</xdr:row>
      <xdr:rowOff>0</xdr:rowOff>
    </xdr:from>
    <xdr:to>
      <xdr:col>3</xdr:col>
      <xdr:colOff>19050</xdr:colOff>
      <xdr:row>0</xdr:row>
      <xdr:rowOff>0</xdr:rowOff>
    </xdr:to>
    <xdr:sp>
      <xdr:nvSpPr>
        <xdr:cNvPr id="1003" name="Line 54"/>
        <xdr:cNvSpPr>
          <a:spLocks/>
        </xdr:cNvSpPr>
      </xdr:nvSpPr>
      <xdr:spPr>
        <a:xfrm>
          <a:off x="162877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3</xdr:col>
      <xdr:colOff>0</xdr:colOff>
      <xdr:row>0</xdr:row>
      <xdr:rowOff>0</xdr:rowOff>
    </xdr:to>
    <xdr:sp>
      <xdr:nvSpPr>
        <xdr:cNvPr id="1004" name="Line 55"/>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0</xdr:row>
      <xdr:rowOff>0</xdr:rowOff>
    </xdr:from>
    <xdr:to>
      <xdr:col>3</xdr:col>
      <xdr:colOff>9525</xdr:colOff>
      <xdr:row>0</xdr:row>
      <xdr:rowOff>0</xdr:rowOff>
    </xdr:to>
    <xdr:sp>
      <xdr:nvSpPr>
        <xdr:cNvPr id="1005" name="Line 56"/>
        <xdr:cNvSpPr>
          <a:spLocks/>
        </xdr:cNvSpPr>
      </xdr:nvSpPr>
      <xdr:spPr>
        <a:xfrm>
          <a:off x="16192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1006" name="Line 57"/>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1007" name="Line 58"/>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1008" name="Line 59"/>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1009" name="Line 60"/>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1010" name="Line 61"/>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011" name="Line 62"/>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012" name="Line 63"/>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013" name="Line 64"/>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014" name="Line 65"/>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015" name="Line 66"/>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016" name="Line 67"/>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017" name="Line 68"/>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018" name="Line 69"/>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019" name="Line 70"/>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020" name="Line 71"/>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021" name="Line 72"/>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1022" name="Line 73"/>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1023" name="Line 74"/>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1024" name="Line 75"/>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1025" name="Line 76"/>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1026" name="Line 77"/>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027" name="Line 78"/>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028" name="Line 79"/>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029" name="Line 80"/>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030" name="Line 81"/>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031" name="Line 82"/>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032" name="Line 83"/>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033" name="Line 84"/>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034" name="Line 85"/>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035" name="Line 86"/>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036" name="Line 87"/>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0</xdr:row>
      <xdr:rowOff>0</xdr:rowOff>
    </xdr:from>
    <xdr:to>
      <xdr:col>22</xdr:col>
      <xdr:colOff>0</xdr:colOff>
      <xdr:row>0</xdr:row>
      <xdr:rowOff>0</xdr:rowOff>
    </xdr:to>
    <xdr:sp>
      <xdr:nvSpPr>
        <xdr:cNvPr id="1037" name="Line 88"/>
        <xdr:cNvSpPr>
          <a:spLocks/>
        </xdr:cNvSpPr>
      </xdr:nvSpPr>
      <xdr:spPr>
        <a:xfrm>
          <a:off x="16040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038" name="Line 89"/>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609600</xdr:colOff>
      <xdr:row>0</xdr:row>
      <xdr:rowOff>0</xdr:rowOff>
    </xdr:to>
    <xdr:sp>
      <xdr:nvSpPr>
        <xdr:cNvPr id="1039" name="Line 90"/>
        <xdr:cNvSpPr>
          <a:spLocks/>
        </xdr:cNvSpPr>
      </xdr:nvSpPr>
      <xdr:spPr>
        <a:xfrm>
          <a:off x="8486775" y="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3</xdr:col>
      <xdr:colOff>0</xdr:colOff>
      <xdr:row>0</xdr:row>
      <xdr:rowOff>0</xdr:rowOff>
    </xdr:to>
    <xdr:sp>
      <xdr:nvSpPr>
        <xdr:cNvPr id="1040" name="Line 91"/>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0</xdr:row>
      <xdr:rowOff>0</xdr:rowOff>
    </xdr:from>
    <xdr:to>
      <xdr:col>3</xdr:col>
      <xdr:colOff>9525</xdr:colOff>
      <xdr:row>0</xdr:row>
      <xdr:rowOff>0</xdr:rowOff>
    </xdr:to>
    <xdr:sp>
      <xdr:nvSpPr>
        <xdr:cNvPr id="1041" name="Line 92"/>
        <xdr:cNvSpPr>
          <a:spLocks/>
        </xdr:cNvSpPr>
      </xdr:nvSpPr>
      <xdr:spPr>
        <a:xfrm>
          <a:off x="16192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19050</xdr:colOff>
      <xdr:row>0</xdr:row>
      <xdr:rowOff>0</xdr:rowOff>
    </xdr:from>
    <xdr:to>
      <xdr:col>6</xdr:col>
      <xdr:colOff>704850</xdr:colOff>
      <xdr:row>0</xdr:row>
      <xdr:rowOff>0</xdr:rowOff>
    </xdr:to>
    <xdr:sp>
      <xdr:nvSpPr>
        <xdr:cNvPr id="1042" name="Rectangle 93"/>
        <xdr:cNvSpPr>
          <a:spLocks/>
        </xdr:cNvSpPr>
      </xdr:nvSpPr>
      <xdr:spPr>
        <a:xfrm>
          <a:off x="457200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0</xdr:row>
      <xdr:rowOff>0</xdr:rowOff>
    </xdr:from>
    <xdr:to>
      <xdr:col>18</xdr:col>
      <xdr:colOff>409575</xdr:colOff>
      <xdr:row>0</xdr:row>
      <xdr:rowOff>0</xdr:rowOff>
    </xdr:to>
    <xdr:sp>
      <xdr:nvSpPr>
        <xdr:cNvPr id="1043" name="Line 94"/>
        <xdr:cNvSpPr>
          <a:spLocks/>
        </xdr:cNvSpPr>
      </xdr:nvSpPr>
      <xdr:spPr>
        <a:xfrm>
          <a:off x="13344525" y="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409575</xdr:colOff>
      <xdr:row>0</xdr:row>
      <xdr:rowOff>0</xdr:rowOff>
    </xdr:to>
    <xdr:sp>
      <xdr:nvSpPr>
        <xdr:cNvPr id="1044" name="Line 95"/>
        <xdr:cNvSpPr>
          <a:spLocks/>
        </xdr:cNvSpPr>
      </xdr:nvSpPr>
      <xdr:spPr>
        <a:xfrm>
          <a:off x="133350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409575</xdr:colOff>
      <xdr:row>0</xdr:row>
      <xdr:rowOff>0</xdr:rowOff>
    </xdr:to>
    <xdr:sp>
      <xdr:nvSpPr>
        <xdr:cNvPr id="1045" name="Line 96"/>
        <xdr:cNvSpPr>
          <a:spLocks/>
        </xdr:cNvSpPr>
      </xdr:nvSpPr>
      <xdr:spPr>
        <a:xfrm>
          <a:off x="133350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409575</xdr:colOff>
      <xdr:row>0</xdr:row>
      <xdr:rowOff>0</xdr:rowOff>
    </xdr:to>
    <xdr:sp>
      <xdr:nvSpPr>
        <xdr:cNvPr id="1046" name="Line 97"/>
        <xdr:cNvSpPr>
          <a:spLocks/>
        </xdr:cNvSpPr>
      </xdr:nvSpPr>
      <xdr:spPr>
        <a:xfrm>
          <a:off x="133350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409575</xdr:colOff>
      <xdr:row>0</xdr:row>
      <xdr:rowOff>0</xdr:rowOff>
    </xdr:to>
    <xdr:sp>
      <xdr:nvSpPr>
        <xdr:cNvPr id="1047" name="Line 98"/>
        <xdr:cNvSpPr>
          <a:spLocks/>
        </xdr:cNvSpPr>
      </xdr:nvSpPr>
      <xdr:spPr>
        <a:xfrm>
          <a:off x="133350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19050</xdr:colOff>
      <xdr:row>0</xdr:row>
      <xdr:rowOff>0</xdr:rowOff>
    </xdr:from>
    <xdr:to>
      <xdr:col>17</xdr:col>
      <xdr:colOff>0</xdr:colOff>
      <xdr:row>0</xdr:row>
      <xdr:rowOff>0</xdr:rowOff>
    </xdr:to>
    <xdr:sp>
      <xdr:nvSpPr>
        <xdr:cNvPr id="1048" name="Line 99"/>
        <xdr:cNvSpPr>
          <a:spLocks/>
        </xdr:cNvSpPr>
      </xdr:nvSpPr>
      <xdr:spPr>
        <a:xfrm>
          <a:off x="120015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19050</xdr:colOff>
      <xdr:row>0</xdr:row>
      <xdr:rowOff>0</xdr:rowOff>
    </xdr:from>
    <xdr:to>
      <xdr:col>17</xdr:col>
      <xdr:colOff>0</xdr:colOff>
      <xdr:row>0</xdr:row>
      <xdr:rowOff>0</xdr:rowOff>
    </xdr:to>
    <xdr:sp>
      <xdr:nvSpPr>
        <xdr:cNvPr id="1049" name="Line 100"/>
        <xdr:cNvSpPr>
          <a:spLocks/>
        </xdr:cNvSpPr>
      </xdr:nvSpPr>
      <xdr:spPr>
        <a:xfrm>
          <a:off x="120015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19050</xdr:colOff>
      <xdr:row>0</xdr:row>
      <xdr:rowOff>0</xdr:rowOff>
    </xdr:from>
    <xdr:to>
      <xdr:col>17</xdr:col>
      <xdr:colOff>0</xdr:colOff>
      <xdr:row>0</xdr:row>
      <xdr:rowOff>0</xdr:rowOff>
    </xdr:to>
    <xdr:sp>
      <xdr:nvSpPr>
        <xdr:cNvPr id="1050" name="Line 101"/>
        <xdr:cNvSpPr>
          <a:spLocks/>
        </xdr:cNvSpPr>
      </xdr:nvSpPr>
      <xdr:spPr>
        <a:xfrm>
          <a:off x="120015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19050</xdr:colOff>
      <xdr:row>0</xdr:row>
      <xdr:rowOff>0</xdr:rowOff>
    </xdr:from>
    <xdr:to>
      <xdr:col>17</xdr:col>
      <xdr:colOff>0</xdr:colOff>
      <xdr:row>0</xdr:row>
      <xdr:rowOff>0</xdr:rowOff>
    </xdr:to>
    <xdr:sp>
      <xdr:nvSpPr>
        <xdr:cNvPr id="1051" name="Line 102"/>
        <xdr:cNvSpPr>
          <a:spLocks/>
        </xdr:cNvSpPr>
      </xdr:nvSpPr>
      <xdr:spPr>
        <a:xfrm>
          <a:off x="120015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19050</xdr:colOff>
      <xdr:row>0</xdr:row>
      <xdr:rowOff>0</xdr:rowOff>
    </xdr:from>
    <xdr:to>
      <xdr:col>17</xdr:col>
      <xdr:colOff>0</xdr:colOff>
      <xdr:row>0</xdr:row>
      <xdr:rowOff>0</xdr:rowOff>
    </xdr:to>
    <xdr:sp>
      <xdr:nvSpPr>
        <xdr:cNvPr id="1052" name="Line 103"/>
        <xdr:cNvSpPr>
          <a:spLocks/>
        </xdr:cNvSpPr>
      </xdr:nvSpPr>
      <xdr:spPr>
        <a:xfrm>
          <a:off x="120015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19050</xdr:colOff>
      <xdr:row>0</xdr:row>
      <xdr:rowOff>0</xdr:rowOff>
    </xdr:from>
    <xdr:to>
      <xdr:col>17</xdr:col>
      <xdr:colOff>0</xdr:colOff>
      <xdr:row>0</xdr:row>
      <xdr:rowOff>0</xdr:rowOff>
    </xdr:to>
    <xdr:sp>
      <xdr:nvSpPr>
        <xdr:cNvPr id="1053" name="Line 104"/>
        <xdr:cNvSpPr>
          <a:spLocks/>
        </xdr:cNvSpPr>
      </xdr:nvSpPr>
      <xdr:spPr>
        <a:xfrm>
          <a:off x="120015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0</xdr:row>
      <xdr:rowOff>0</xdr:rowOff>
    </xdr:from>
    <xdr:to>
      <xdr:col>12</xdr:col>
      <xdr:colOff>0</xdr:colOff>
      <xdr:row>0</xdr:row>
      <xdr:rowOff>0</xdr:rowOff>
    </xdr:to>
    <xdr:sp>
      <xdr:nvSpPr>
        <xdr:cNvPr id="1054" name="Line 105"/>
        <xdr:cNvSpPr>
          <a:spLocks/>
        </xdr:cNvSpPr>
      </xdr:nvSpPr>
      <xdr:spPr>
        <a:xfrm flipV="1">
          <a:off x="9153525" y="0"/>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0</xdr:row>
      <xdr:rowOff>0</xdr:rowOff>
    </xdr:from>
    <xdr:to>
      <xdr:col>8</xdr:col>
      <xdr:colOff>552450</xdr:colOff>
      <xdr:row>0</xdr:row>
      <xdr:rowOff>0</xdr:rowOff>
    </xdr:to>
    <xdr:sp>
      <xdr:nvSpPr>
        <xdr:cNvPr id="1055" name="Line 106"/>
        <xdr:cNvSpPr>
          <a:spLocks/>
        </xdr:cNvSpPr>
      </xdr:nvSpPr>
      <xdr:spPr>
        <a:xfrm>
          <a:off x="6210300" y="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0</xdr:row>
      <xdr:rowOff>0</xdr:rowOff>
    </xdr:from>
    <xdr:to>
      <xdr:col>8</xdr:col>
      <xdr:colOff>0</xdr:colOff>
      <xdr:row>0</xdr:row>
      <xdr:rowOff>0</xdr:rowOff>
    </xdr:to>
    <xdr:sp>
      <xdr:nvSpPr>
        <xdr:cNvPr id="1056" name="Line 107"/>
        <xdr:cNvSpPr>
          <a:spLocks/>
        </xdr:cNvSpPr>
      </xdr:nvSpPr>
      <xdr:spPr>
        <a:xfrm>
          <a:off x="6210300" y="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19050</xdr:colOff>
      <xdr:row>0</xdr:row>
      <xdr:rowOff>0</xdr:rowOff>
    </xdr:from>
    <xdr:to>
      <xdr:col>6</xdr:col>
      <xdr:colOff>704850</xdr:colOff>
      <xdr:row>0</xdr:row>
      <xdr:rowOff>0</xdr:rowOff>
    </xdr:to>
    <xdr:sp>
      <xdr:nvSpPr>
        <xdr:cNvPr id="1057" name="Rectangle 108"/>
        <xdr:cNvSpPr>
          <a:spLocks/>
        </xdr:cNvSpPr>
      </xdr:nvSpPr>
      <xdr:spPr>
        <a:xfrm>
          <a:off x="457200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19050</xdr:colOff>
      <xdr:row>0</xdr:row>
      <xdr:rowOff>0</xdr:rowOff>
    </xdr:from>
    <xdr:to>
      <xdr:col>6</xdr:col>
      <xdr:colOff>704850</xdr:colOff>
      <xdr:row>0</xdr:row>
      <xdr:rowOff>0</xdr:rowOff>
    </xdr:to>
    <xdr:sp>
      <xdr:nvSpPr>
        <xdr:cNvPr id="1058" name="Rectangle 109"/>
        <xdr:cNvSpPr>
          <a:spLocks/>
        </xdr:cNvSpPr>
      </xdr:nvSpPr>
      <xdr:spPr>
        <a:xfrm>
          <a:off x="457200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19050</xdr:colOff>
      <xdr:row>0</xdr:row>
      <xdr:rowOff>0</xdr:rowOff>
    </xdr:from>
    <xdr:to>
      <xdr:col>7</xdr:col>
      <xdr:colOff>704850</xdr:colOff>
      <xdr:row>0</xdr:row>
      <xdr:rowOff>0</xdr:rowOff>
    </xdr:to>
    <xdr:sp>
      <xdr:nvSpPr>
        <xdr:cNvPr id="1059" name="Rectangle 110"/>
        <xdr:cNvSpPr>
          <a:spLocks/>
        </xdr:cNvSpPr>
      </xdr:nvSpPr>
      <xdr:spPr>
        <a:xfrm>
          <a:off x="539115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19050</xdr:colOff>
      <xdr:row>0</xdr:row>
      <xdr:rowOff>0</xdr:rowOff>
    </xdr:from>
    <xdr:to>
      <xdr:col>7</xdr:col>
      <xdr:colOff>704850</xdr:colOff>
      <xdr:row>0</xdr:row>
      <xdr:rowOff>0</xdr:rowOff>
    </xdr:to>
    <xdr:sp>
      <xdr:nvSpPr>
        <xdr:cNvPr id="1060" name="Rectangle 111"/>
        <xdr:cNvSpPr>
          <a:spLocks/>
        </xdr:cNvSpPr>
      </xdr:nvSpPr>
      <xdr:spPr>
        <a:xfrm>
          <a:off x="539115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19050</xdr:colOff>
      <xdr:row>0</xdr:row>
      <xdr:rowOff>0</xdr:rowOff>
    </xdr:from>
    <xdr:to>
      <xdr:col>7</xdr:col>
      <xdr:colOff>704850</xdr:colOff>
      <xdr:row>0</xdr:row>
      <xdr:rowOff>0</xdr:rowOff>
    </xdr:to>
    <xdr:sp>
      <xdr:nvSpPr>
        <xdr:cNvPr id="1061" name="Rectangle 112"/>
        <xdr:cNvSpPr>
          <a:spLocks/>
        </xdr:cNvSpPr>
      </xdr:nvSpPr>
      <xdr:spPr>
        <a:xfrm>
          <a:off x="539115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19050</xdr:colOff>
      <xdr:row>0</xdr:row>
      <xdr:rowOff>0</xdr:rowOff>
    </xdr:from>
    <xdr:to>
      <xdr:col>7</xdr:col>
      <xdr:colOff>704850</xdr:colOff>
      <xdr:row>0</xdr:row>
      <xdr:rowOff>0</xdr:rowOff>
    </xdr:to>
    <xdr:sp>
      <xdr:nvSpPr>
        <xdr:cNvPr id="1062" name="Rectangle 113"/>
        <xdr:cNvSpPr>
          <a:spLocks/>
        </xdr:cNvSpPr>
      </xdr:nvSpPr>
      <xdr:spPr>
        <a:xfrm>
          <a:off x="5391150" y="0"/>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9525</xdr:colOff>
      <xdr:row>0</xdr:row>
      <xdr:rowOff>0</xdr:rowOff>
    </xdr:from>
    <xdr:to>
      <xdr:col>7</xdr:col>
      <xdr:colOff>723900</xdr:colOff>
      <xdr:row>0</xdr:row>
      <xdr:rowOff>0</xdr:rowOff>
    </xdr:to>
    <xdr:sp>
      <xdr:nvSpPr>
        <xdr:cNvPr id="1063" name="Line 114"/>
        <xdr:cNvSpPr>
          <a:spLocks/>
        </xdr:cNvSpPr>
      </xdr:nvSpPr>
      <xdr:spPr>
        <a:xfrm>
          <a:off x="4562475" y="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0</xdr:row>
      <xdr:rowOff>0</xdr:rowOff>
    </xdr:from>
    <xdr:to>
      <xdr:col>6</xdr:col>
      <xdr:colOff>114300</xdr:colOff>
      <xdr:row>0</xdr:row>
      <xdr:rowOff>0</xdr:rowOff>
    </xdr:to>
    <xdr:sp>
      <xdr:nvSpPr>
        <xdr:cNvPr id="1064" name="Rectangle 115"/>
        <xdr:cNvSpPr>
          <a:spLocks/>
        </xdr:cNvSpPr>
      </xdr:nvSpPr>
      <xdr:spPr>
        <a:xfrm>
          <a:off x="3867150" y="0"/>
          <a:ext cx="800100"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0</xdr:row>
      <xdr:rowOff>0</xdr:rowOff>
    </xdr:from>
    <xdr:to>
      <xdr:col>7</xdr:col>
      <xdr:colOff>476250</xdr:colOff>
      <xdr:row>0</xdr:row>
      <xdr:rowOff>0</xdr:rowOff>
    </xdr:to>
    <xdr:sp>
      <xdr:nvSpPr>
        <xdr:cNvPr id="1065" name="TextBox 116"/>
        <xdr:cNvSpPr txBox="1">
          <a:spLocks noChangeArrowheads="1"/>
        </xdr:cNvSpPr>
      </xdr:nvSpPr>
      <xdr:spPr>
        <a:xfrm>
          <a:off x="4581525" y="0"/>
          <a:ext cx="1266825" cy="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6</xdr:col>
      <xdr:colOff>28575</xdr:colOff>
      <xdr:row>0</xdr:row>
      <xdr:rowOff>0</xdr:rowOff>
    </xdr:from>
    <xdr:to>
      <xdr:col>7</xdr:col>
      <xdr:colOff>533400</xdr:colOff>
      <xdr:row>0</xdr:row>
      <xdr:rowOff>0</xdr:rowOff>
    </xdr:to>
    <xdr:sp>
      <xdr:nvSpPr>
        <xdr:cNvPr id="1066" name="TextBox 117"/>
        <xdr:cNvSpPr txBox="1">
          <a:spLocks noChangeArrowheads="1"/>
        </xdr:cNvSpPr>
      </xdr:nvSpPr>
      <xdr:spPr>
        <a:xfrm>
          <a:off x="4581525" y="0"/>
          <a:ext cx="1323975" cy="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上週投資報酬率</a:t>
          </a:r>
          <a:r>
            <a:rPr lang="en-US" cap="none" sz="900" b="1" i="0" u="none" baseline="0">
              <a:latin typeface="Times New Roman"/>
              <a:ea typeface="Times New Roman"/>
              <a:cs typeface="Times New Roman"/>
            </a:rPr>
            <a:t>(%)=</a:t>
          </a:r>
        </a:p>
      </xdr:txBody>
    </xdr:sp>
    <xdr:clientData/>
  </xdr:twoCellAnchor>
  <xdr:twoCellAnchor>
    <xdr:from>
      <xdr:col>6</xdr:col>
      <xdr:colOff>485775</xdr:colOff>
      <xdr:row>0</xdr:row>
      <xdr:rowOff>0</xdr:rowOff>
    </xdr:from>
    <xdr:to>
      <xdr:col>6</xdr:col>
      <xdr:colOff>581025</xdr:colOff>
      <xdr:row>0</xdr:row>
      <xdr:rowOff>0</xdr:rowOff>
    </xdr:to>
    <xdr:grpSp>
      <xdr:nvGrpSpPr>
        <xdr:cNvPr id="1067" name="Group 118"/>
        <xdr:cNvGrpSpPr>
          <a:grpSpLocks/>
        </xdr:cNvGrpSpPr>
      </xdr:nvGrpSpPr>
      <xdr:grpSpPr>
        <a:xfrm>
          <a:off x="5038725" y="0"/>
          <a:ext cx="95250" cy="0"/>
          <a:chOff x="493" y="175"/>
          <a:chExt cx="10" cy="12"/>
        </a:xfrm>
        <a:solidFill>
          <a:srgbClr val="FFFFFF"/>
        </a:solidFill>
      </xdr:grpSpPr>
      <xdr:sp>
        <xdr:nvSpPr>
          <xdr:cNvPr id="1068" name="Line 11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69" name="Line 12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070" name="Group 121"/>
        <xdr:cNvGrpSpPr>
          <a:grpSpLocks/>
        </xdr:cNvGrpSpPr>
      </xdr:nvGrpSpPr>
      <xdr:grpSpPr>
        <a:xfrm>
          <a:off x="5019675" y="0"/>
          <a:ext cx="95250" cy="0"/>
          <a:chOff x="493" y="175"/>
          <a:chExt cx="10" cy="12"/>
        </a:xfrm>
        <a:solidFill>
          <a:srgbClr val="FFFFFF"/>
        </a:solidFill>
      </xdr:grpSpPr>
      <xdr:sp>
        <xdr:nvSpPr>
          <xdr:cNvPr id="1071" name="Line 12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72" name="Line 12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457200</xdr:colOff>
      <xdr:row>0</xdr:row>
      <xdr:rowOff>0</xdr:rowOff>
    </xdr:from>
    <xdr:to>
      <xdr:col>7</xdr:col>
      <xdr:colOff>552450</xdr:colOff>
      <xdr:row>0</xdr:row>
      <xdr:rowOff>0</xdr:rowOff>
    </xdr:to>
    <xdr:grpSp>
      <xdr:nvGrpSpPr>
        <xdr:cNvPr id="1073" name="Group 124"/>
        <xdr:cNvGrpSpPr>
          <a:grpSpLocks/>
        </xdr:cNvGrpSpPr>
      </xdr:nvGrpSpPr>
      <xdr:grpSpPr>
        <a:xfrm>
          <a:off x="5829300" y="0"/>
          <a:ext cx="95250" cy="0"/>
          <a:chOff x="493" y="175"/>
          <a:chExt cx="10" cy="12"/>
        </a:xfrm>
        <a:solidFill>
          <a:srgbClr val="FFFFFF"/>
        </a:solidFill>
      </xdr:grpSpPr>
      <xdr:sp>
        <xdr:nvSpPr>
          <xdr:cNvPr id="1074" name="Line 12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75" name="Line 12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438150</xdr:colOff>
      <xdr:row>0</xdr:row>
      <xdr:rowOff>0</xdr:rowOff>
    </xdr:from>
    <xdr:to>
      <xdr:col>7</xdr:col>
      <xdr:colOff>533400</xdr:colOff>
      <xdr:row>0</xdr:row>
      <xdr:rowOff>0</xdr:rowOff>
    </xdr:to>
    <xdr:grpSp>
      <xdr:nvGrpSpPr>
        <xdr:cNvPr id="1076" name="Group 127"/>
        <xdr:cNvGrpSpPr>
          <a:grpSpLocks/>
        </xdr:cNvGrpSpPr>
      </xdr:nvGrpSpPr>
      <xdr:grpSpPr>
        <a:xfrm>
          <a:off x="5810250" y="0"/>
          <a:ext cx="95250" cy="0"/>
          <a:chOff x="493" y="175"/>
          <a:chExt cx="10" cy="12"/>
        </a:xfrm>
        <a:solidFill>
          <a:srgbClr val="FFFFFF"/>
        </a:solidFill>
      </xdr:grpSpPr>
      <xdr:sp>
        <xdr:nvSpPr>
          <xdr:cNvPr id="1077" name="Line 12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78" name="Line 12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079" name="Group 130"/>
        <xdr:cNvGrpSpPr>
          <a:grpSpLocks/>
        </xdr:cNvGrpSpPr>
      </xdr:nvGrpSpPr>
      <xdr:grpSpPr>
        <a:xfrm>
          <a:off x="5019675" y="0"/>
          <a:ext cx="95250" cy="0"/>
          <a:chOff x="493" y="175"/>
          <a:chExt cx="10" cy="12"/>
        </a:xfrm>
        <a:solidFill>
          <a:srgbClr val="FFFFFF"/>
        </a:solidFill>
      </xdr:grpSpPr>
      <xdr:sp>
        <xdr:nvSpPr>
          <xdr:cNvPr id="1080" name="Line 13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81" name="Line 13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438150</xdr:colOff>
      <xdr:row>0</xdr:row>
      <xdr:rowOff>0</xdr:rowOff>
    </xdr:from>
    <xdr:to>
      <xdr:col>7</xdr:col>
      <xdr:colOff>533400</xdr:colOff>
      <xdr:row>0</xdr:row>
      <xdr:rowOff>0</xdr:rowOff>
    </xdr:to>
    <xdr:grpSp>
      <xdr:nvGrpSpPr>
        <xdr:cNvPr id="1082" name="Group 133"/>
        <xdr:cNvGrpSpPr>
          <a:grpSpLocks/>
        </xdr:cNvGrpSpPr>
      </xdr:nvGrpSpPr>
      <xdr:grpSpPr>
        <a:xfrm>
          <a:off x="5810250" y="0"/>
          <a:ext cx="95250" cy="0"/>
          <a:chOff x="493" y="175"/>
          <a:chExt cx="10" cy="12"/>
        </a:xfrm>
        <a:solidFill>
          <a:srgbClr val="FFFFFF"/>
        </a:solidFill>
      </xdr:grpSpPr>
      <xdr:sp>
        <xdr:nvSpPr>
          <xdr:cNvPr id="1083" name="Line 13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84" name="Line 13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0</xdr:colOff>
      <xdr:row>0</xdr:row>
      <xdr:rowOff>0</xdr:rowOff>
    </xdr:from>
    <xdr:to>
      <xdr:col>7</xdr:col>
      <xdr:colOff>0</xdr:colOff>
      <xdr:row>0</xdr:row>
      <xdr:rowOff>0</xdr:rowOff>
    </xdr:to>
    <xdr:sp>
      <xdr:nvSpPr>
        <xdr:cNvPr id="1085" name="Line 136"/>
        <xdr:cNvSpPr>
          <a:spLocks/>
        </xdr:cNvSpPr>
      </xdr:nvSpPr>
      <xdr:spPr>
        <a:xfrm flipV="1">
          <a:off x="5372100"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466725</xdr:colOff>
      <xdr:row>0</xdr:row>
      <xdr:rowOff>0</xdr:rowOff>
    </xdr:from>
    <xdr:to>
      <xdr:col>6</xdr:col>
      <xdr:colOff>561975</xdr:colOff>
      <xdr:row>0</xdr:row>
      <xdr:rowOff>0</xdr:rowOff>
    </xdr:to>
    <xdr:grpSp>
      <xdr:nvGrpSpPr>
        <xdr:cNvPr id="1086" name="Group 137"/>
        <xdr:cNvGrpSpPr>
          <a:grpSpLocks/>
        </xdr:cNvGrpSpPr>
      </xdr:nvGrpSpPr>
      <xdr:grpSpPr>
        <a:xfrm>
          <a:off x="5019675" y="0"/>
          <a:ext cx="95250" cy="0"/>
          <a:chOff x="493" y="175"/>
          <a:chExt cx="10" cy="12"/>
        </a:xfrm>
        <a:solidFill>
          <a:srgbClr val="FFFFFF"/>
        </a:solidFill>
      </xdr:grpSpPr>
      <xdr:sp>
        <xdr:nvSpPr>
          <xdr:cNvPr id="1087" name="Line 13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88" name="Line 13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089" name="Group 140"/>
        <xdr:cNvGrpSpPr>
          <a:grpSpLocks/>
        </xdr:cNvGrpSpPr>
      </xdr:nvGrpSpPr>
      <xdr:grpSpPr>
        <a:xfrm>
          <a:off x="5019675" y="0"/>
          <a:ext cx="95250" cy="0"/>
          <a:chOff x="493" y="175"/>
          <a:chExt cx="10" cy="12"/>
        </a:xfrm>
        <a:solidFill>
          <a:srgbClr val="FFFFFF"/>
        </a:solidFill>
      </xdr:grpSpPr>
      <xdr:sp>
        <xdr:nvSpPr>
          <xdr:cNvPr id="1090" name="Line 14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91" name="Line 14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092" name="Group 143"/>
        <xdr:cNvGrpSpPr>
          <a:grpSpLocks/>
        </xdr:cNvGrpSpPr>
      </xdr:nvGrpSpPr>
      <xdr:grpSpPr>
        <a:xfrm>
          <a:off x="5019675" y="0"/>
          <a:ext cx="95250" cy="0"/>
          <a:chOff x="493" y="175"/>
          <a:chExt cx="10" cy="12"/>
        </a:xfrm>
        <a:solidFill>
          <a:srgbClr val="FFFFFF"/>
        </a:solidFill>
      </xdr:grpSpPr>
      <xdr:sp>
        <xdr:nvSpPr>
          <xdr:cNvPr id="1093" name="Line 14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94" name="Line 14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095" name="Group 146"/>
        <xdr:cNvGrpSpPr>
          <a:grpSpLocks/>
        </xdr:cNvGrpSpPr>
      </xdr:nvGrpSpPr>
      <xdr:grpSpPr>
        <a:xfrm>
          <a:off x="5838825" y="0"/>
          <a:ext cx="95250" cy="0"/>
          <a:chOff x="493" y="175"/>
          <a:chExt cx="10" cy="12"/>
        </a:xfrm>
        <a:solidFill>
          <a:srgbClr val="FFFFFF"/>
        </a:solidFill>
      </xdr:grpSpPr>
      <xdr:sp>
        <xdr:nvSpPr>
          <xdr:cNvPr id="1096" name="Line 14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097" name="Line 14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098" name="Group 149"/>
        <xdr:cNvGrpSpPr>
          <a:grpSpLocks/>
        </xdr:cNvGrpSpPr>
      </xdr:nvGrpSpPr>
      <xdr:grpSpPr>
        <a:xfrm>
          <a:off x="5838825" y="0"/>
          <a:ext cx="95250" cy="0"/>
          <a:chOff x="493" y="175"/>
          <a:chExt cx="10" cy="12"/>
        </a:xfrm>
        <a:solidFill>
          <a:srgbClr val="FFFFFF"/>
        </a:solidFill>
      </xdr:grpSpPr>
      <xdr:sp>
        <xdr:nvSpPr>
          <xdr:cNvPr id="1099" name="Line 15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00" name="Line 15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01" name="Group 152"/>
        <xdr:cNvGrpSpPr>
          <a:grpSpLocks/>
        </xdr:cNvGrpSpPr>
      </xdr:nvGrpSpPr>
      <xdr:grpSpPr>
        <a:xfrm>
          <a:off x="5838825" y="0"/>
          <a:ext cx="95250" cy="0"/>
          <a:chOff x="493" y="175"/>
          <a:chExt cx="10" cy="12"/>
        </a:xfrm>
        <a:solidFill>
          <a:srgbClr val="FFFFFF"/>
        </a:solidFill>
      </xdr:grpSpPr>
      <xdr:sp>
        <xdr:nvSpPr>
          <xdr:cNvPr id="1102" name="Line 15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03" name="Line 15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04" name="Group 155"/>
        <xdr:cNvGrpSpPr>
          <a:grpSpLocks/>
        </xdr:cNvGrpSpPr>
      </xdr:nvGrpSpPr>
      <xdr:grpSpPr>
        <a:xfrm>
          <a:off x="5019675" y="0"/>
          <a:ext cx="95250" cy="0"/>
          <a:chOff x="493" y="175"/>
          <a:chExt cx="10" cy="12"/>
        </a:xfrm>
        <a:solidFill>
          <a:srgbClr val="FFFFFF"/>
        </a:solidFill>
      </xdr:grpSpPr>
      <xdr:sp>
        <xdr:nvSpPr>
          <xdr:cNvPr id="1105" name="Line 15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06" name="Line 15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07" name="Group 158"/>
        <xdr:cNvGrpSpPr>
          <a:grpSpLocks/>
        </xdr:cNvGrpSpPr>
      </xdr:nvGrpSpPr>
      <xdr:grpSpPr>
        <a:xfrm>
          <a:off x="5019675" y="0"/>
          <a:ext cx="95250" cy="0"/>
          <a:chOff x="493" y="175"/>
          <a:chExt cx="10" cy="12"/>
        </a:xfrm>
        <a:solidFill>
          <a:srgbClr val="FFFFFF"/>
        </a:solidFill>
      </xdr:grpSpPr>
      <xdr:sp>
        <xdr:nvSpPr>
          <xdr:cNvPr id="1108" name="Line 15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09" name="Line 16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10" name="Group 161"/>
        <xdr:cNvGrpSpPr>
          <a:grpSpLocks/>
        </xdr:cNvGrpSpPr>
      </xdr:nvGrpSpPr>
      <xdr:grpSpPr>
        <a:xfrm>
          <a:off x="5019675" y="0"/>
          <a:ext cx="95250" cy="0"/>
          <a:chOff x="493" y="175"/>
          <a:chExt cx="10" cy="12"/>
        </a:xfrm>
        <a:solidFill>
          <a:srgbClr val="FFFFFF"/>
        </a:solidFill>
      </xdr:grpSpPr>
      <xdr:sp>
        <xdr:nvSpPr>
          <xdr:cNvPr id="1111" name="Line 16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12" name="Line 16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13" name="Group 164"/>
        <xdr:cNvGrpSpPr>
          <a:grpSpLocks/>
        </xdr:cNvGrpSpPr>
      </xdr:nvGrpSpPr>
      <xdr:grpSpPr>
        <a:xfrm>
          <a:off x="5838825" y="0"/>
          <a:ext cx="95250" cy="0"/>
          <a:chOff x="493" y="175"/>
          <a:chExt cx="10" cy="12"/>
        </a:xfrm>
        <a:solidFill>
          <a:srgbClr val="FFFFFF"/>
        </a:solidFill>
      </xdr:grpSpPr>
      <xdr:sp>
        <xdr:nvSpPr>
          <xdr:cNvPr id="1114" name="Line 16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15" name="Line 16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16" name="Group 167"/>
        <xdr:cNvGrpSpPr>
          <a:grpSpLocks/>
        </xdr:cNvGrpSpPr>
      </xdr:nvGrpSpPr>
      <xdr:grpSpPr>
        <a:xfrm>
          <a:off x="5838825" y="0"/>
          <a:ext cx="95250" cy="0"/>
          <a:chOff x="493" y="175"/>
          <a:chExt cx="10" cy="12"/>
        </a:xfrm>
        <a:solidFill>
          <a:srgbClr val="FFFFFF"/>
        </a:solidFill>
      </xdr:grpSpPr>
      <xdr:sp>
        <xdr:nvSpPr>
          <xdr:cNvPr id="1117" name="Line 16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18" name="Line 16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19" name="Group 170"/>
        <xdr:cNvGrpSpPr>
          <a:grpSpLocks/>
        </xdr:cNvGrpSpPr>
      </xdr:nvGrpSpPr>
      <xdr:grpSpPr>
        <a:xfrm>
          <a:off x="5838825" y="0"/>
          <a:ext cx="95250" cy="0"/>
          <a:chOff x="493" y="175"/>
          <a:chExt cx="10" cy="12"/>
        </a:xfrm>
        <a:solidFill>
          <a:srgbClr val="FFFFFF"/>
        </a:solidFill>
      </xdr:grpSpPr>
      <xdr:sp>
        <xdr:nvSpPr>
          <xdr:cNvPr id="1120" name="Line 17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21" name="Line 17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22" name="Group 173"/>
        <xdr:cNvGrpSpPr>
          <a:grpSpLocks/>
        </xdr:cNvGrpSpPr>
      </xdr:nvGrpSpPr>
      <xdr:grpSpPr>
        <a:xfrm>
          <a:off x="5019675" y="0"/>
          <a:ext cx="95250" cy="0"/>
          <a:chOff x="493" y="175"/>
          <a:chExt cx="10" cy="12"/>
        </a:xfrm>
        <a:solidFill>
          <a:srgbClr val="FFFFFF"/>
        </a:solidFill>
      </xdr:grpSpPr>
      <xdr:sp>
        <xdr:nvSpPr>
          <xdr:cNvPr id="1123" name="Line 17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24" name="Line 17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25" name="Group 176"/>
        <xdr:cNvGrpSpPr>
          <a:grpSpLocks/>
        </xdr:cNvGrpSpPr>
      </xdr:nvGrpSpPr>
      <xdr:grpSpPr>
        <a:xfrm>
          <a:off x="5019675" y="0"/>
          <a:ext cx="95250" cy="0"/>
          <a:chOff x="493" y="175"/>
          <a:chExt cx="10" cy="12"/>
        </a:xfrm>
        <a:solidFill>
          <a:srgbClr val="FFFFFF"/>
        </a:solidFill>
      </xdr:grpSpPr>
      <xdr:sp>
        <xdr:nvSpPr>
          <xdr:cNvPr id="1126" name="Line 17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27" name="Line 17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28" name="Group 179"/>
        <xdr:cNvGrpSpPr>
          <a:grpSpLocks/>
        </xdr:cNvGrpSpPr>
      </xdr:nvGrpSpPr>
      <xdr:grpSpPr>
        <a:xfrm>
          <a:off x="5019675" y="0"/>
          <a:ext cx="95250" cy="0"/>
          <a:chOff x="493" y="175"/>
          <a:chExt cx="10" cy="12"/>
        </a:xfrm>
        <a:solidFill>
          <a:srgbClr val="FFFFFF"/>
        </a:solidFill>
      </xdr:grpSpPr>
      <xdr:sp>
        <xdr:nvSpPr>
          <xdr:cNvPr id="1129" name="Line 18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30" name="Line 18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31" name="Group 182"/>
        <xdr:cNvGrpSpPr>
          <a:grpSpLocks/>
        </xdr:cNvGrpSpPr>
      </xdr:nvGrpSpPr>
      <xdr:grpSpPr>
        <a:xfrm>
          <a:off x="5838825" y="0"/>
          <a:ext cx="95250" cy="0"/>
          <a:chOff x="493" y="175"/>
          <a:chExt cx="10" cy="12"/>
        </a:xfrm>
        <a:solidFill>
          <a:srgbClr val="FFFFFF"/>
        </a:solidFill>
      </xdr:grpSpPr>
      <xdr:sp>
        <xdr:nvSpPr>
          <xdr:cNvPr id="1132" name="Line 18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33" name="Line 18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34" name="Group 185"/>
        <xdr:cNvGrpSpPr>
          <a:grpSpLocks/>
        </xdr:cNvGrpSpPr>
      </xdr:nvGrpSpPr>
      <xdr:grpSpPr>
        <a:xfrm>
          <a:off x="5838825" y="0"/>
          <a:ext cx="95250" cy="0"/>
          <a:chOff x="493" y="175"/>
          <a:chExt cx="10" cy="12"/>
        </a:xfrm>
        <a:solidFill>
          <a:srgbClr val="FFFFFF"/>
        </a:solidFill>
      </xdr:grpSpPr>
      <xdr:sp>
        <xdr:nvSpPr>
          <xdr:cNvPr id="1135" name="Line 18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36" name="Line 18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37" name="Group 188"/>
        <xdr:cNvGrpSpPr>
          <a:grpSpLocks/>
        </xdr:cNvGrpSpPr>
      </xdr:nvGrpSpPr>
      <xdr:grpSpPr>
        <a:xfrm>
          <a:off x="5838825" y="0"/>
          <a:ext cx="95250" cy="0"/>
          <a:chOff x="493" y="175"/>
          <a:chExt cx="10" cy="12"/>
        </a:xfrm>
        <a:solidFill>
          <a:srgbClr val="FFFFFF"/>
        </a:solidFill>
      </xdr:grpSpPr>
      <xdr:sp>
        <xdr:nvSpPr>
          <xdr:cNvPr id="1138" name="Line 18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39" name="Line 19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40" name="Group 191"/>
        <xdr:cNvGrpSpPr>
          <a:grpSpLocks/>
        </xdr:cNvGrpSpPr>
      </xdr:nvGrpSpPr>
      <xdr:grpSpPr>
        <a:xfrm>
          <a:off x="5019675" y="0"/>
          <a:ext cx="95250" cy="0"/>
          <a:chOff x="493" y="175"/>
          <a:chExt cx="10" cy="12"/>
        </a:xfrm>
        <a:solidFill>
          <a:srgbClr val="FFFFFF"/>
        </a:solidFill>
      </xdr:grpSpPr>
      <xdr:sp>
        <xdr:nvSpPr>
          <xdr:cNvPr id="1141" name="Line 19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42" name="Line 19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43" name="Group 194"/>
        <xdr:cNvGrpSpPr>
          <a:grpSpLocks/>
        </xdr:cNvGrpSpPr>
      </xdr:nvGrpSpPr>
      <xdr:grpSpPr>
        <a:xfrm>
          <a:off x="5019675" y="0"/>
          <a:ext cx="95250" cy="0"/>
          <a:chOff x="493" y="175"/>
          <a:chExt cx="10" cy="12"/>
        </a:xfrm>
        <a:solidFill>
          <a:srgbClr val="FFFFFF"/>
        </a:solidFill>
      </xdr:grpSpPr>
      <xdr:sp>
        <xdr:nvSpPr>
          <xdr:cNvPr id="1144" name="Line 19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45" name="Line 19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46" name="Group 197"/>
        <xdr:cNvGrpSpPr>
          <a:grpSpLocks/>
        </xdr:cNvGrpSpPr>
      </xdr:nvGrpSpPr>
      <xdr:grpSpPr>
        <a:xfrm>
          <a:off x="5019675" y="0"/>
          <a:ext cx="95250" cy="0"/>
          <a:chOff x="493" y="175"/>
          <a:chExt cx="10" cy="12"/>
        </a:xfrm>
        <a:solidFill>
          <a:srgbClr val="FFFFFF"/>
        </a:solidFill>
      </xdr:grpSpPr>
      <xdr:sp>
        <xdr:nvSpPr>
          <xdr:cNvPr id="1147" name="Line 19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48" name="Line 19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49" name="Group 200"/>
        <xdr:cNvGrpSpPr>
          <a:grpSpLocks/>
        </xdr:cNvGrpSpPr>
      </xdr:nvGrpSpPr>
      <xdr:grpSpPr>
        <a:xfrm>
          <a:off x="5838825" y="0"/>
          <a:ext cx="95250" cy="0"/>
          <a:chOff x="493" y="175"/>
          <a:chExt cx="10" cy="12"/>
        </a:xfrm>
        <a:solidFill>
          <a:srgbClr val="FFFFFF"/>
        </a:solidFill>
      </xdr:grpSpPr>
      <xdr:sp>
        <xdr:nvSpPr>
          <xdr:cNvPr id="1150" name="Line 20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51" name="Line 20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52" name="Group 203"/>
        <xdr:cNvGrpSpPr>
          <a:grpSpLocks/>
        </xdr:cNvGrpSpPr>
      </xdr:nvGrpSpPr>
      <xdr:grpSpPr>
        <a:xfrm>
          <a:off x="5838825" y="0"/>
          <a:ext cx="95250" cy="0"/>
          <a:chOff x="493" y="175"/>
          <a:chExt cx="10" cy="12"/>
        </a:xfrm>
        <a:solidFill>
          <a:srgbClr val="FFFFFF"/>
        </a:solidFill>
      </xdr:grpSpPr>
      <xdr:sp>
        <xdr:nvSpPr>
          <xdr:cNvPr id="1153" name="Line 20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54" name="Line 20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55" name="Group 206"/>
        <xdr:cNvGrpSpPr>
          <a:grpSpLocks/>
        </xdr:cNvGrpSpPr>
      </xdr:nvGrpSpPr>
      <xdr:grpSpPr>
        <a:xfrm>
          <a:off x="5838825" y="0"/>
          <a:ext cx="95250" cy="0"/>
          <a:chOff x="493" y="175"/>
          <a:chExt cx="10" cy="12"/>
        </a:xfrm>
        <a:solidFill>
          <a:srgbClr val="FFFFFF"/>
        </a:solidFill>
      </xdr:grpSpPr>
      <xdr:sp>
        <xdr:nvSpPr>
          <xdr:cNvPr id="1156" name="Line 20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57" name="Line 20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58" name="Group 209"/>
        <xdr:cNvGrpSpPr>
          <a:grpSpLocks/>
        </xdr:cNvGrpSpPr>
      </xdr:nvGrpSpPr>
      <xdr:grpSpPr>
        <a:xfrm>
          <a:off x="5019675" y="0"/>
          <a:ext cx="95250" cy="0"/>
          <a:chOff x="493" y="175"/>
          <a:chExt cx="10" cy="12"/>
        </a:xfrm>
        <a:solidFill>
          <a:srgbClr val="FFFFFF"/>
        </a:solidFill>
      </xdr:grpSpPr>
      <xdr:sp>
        <xdr:nvSpPr>
          <xdr:cNvPr id="1159" name="Line 21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60" name="Line 21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61" name="Group 212"/>
        <xdr:cNvGrpSpPr>
          <a:grpSpLocks/>
        </xdr:cNvGrpSpPr>
      </xdr:nvGrpSpPr>
      <xdr:grpSpPr>
        <a:xfrm>
          <a:off x="5019675" y="0"/>
          <a:ext cx="95250" cy="0"/>
          <a:chOff x="493" y="175"/>
          <a:chExt cx="10" cy="12"/>
        </a:xfrm>
        <a:solidFill>
          <a:srgbClr val="FFFFFF"/>
        </a:solidFill>
      </xdr:grpSpPr>
      <xdr:sp>
        <xdr:nvSpPr>
          <xdr:cNvPr id="1162" name="Line 21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63" name="Line 21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466725</xdr:colOff>
      <xdr:row>0</xdr:row>
      <xdr:rowOff>0</xdr:rowOff>
    </xdr:from>
    <xdr:to>
      <xdr:col>6</xdr:col>
      <xdr:colOff>561975</xdr:colOff>
      <xdr:row>0</xdr:row>
      <xdr:rowOff>0</xdr:rowOff>
    </xdr:to>
    <xdr:grpSp>
      <xdr:nvGrpSpPr>
        <xdr:cNvPr id="1164" name="Group 215"/>
        <xdr:cNvGrpSpPr>
          <a:grpSpLocks/>
        </xdr:cNvGrpSpPr>
      </xdr:nvGrpSpPr>
      <xdr:grpSpPr>
        <a:xfrm>
          <a:off x="5019675" y="0"/>
          <a:ext cx="95250" cy="0"/>
          <a:chOff x="493" y="175"/>
          <a:chExt cx="10" cy="12"/>
        </a:xfrm>
        <a:solidFill>
          <a:srgbClr val="FFFFFF"/>
        </a:solidFill>
      </xdr:grpSpPr>
      <xdr:sp>
        <xdr:nvSpPr>
          <xdr:cNvPr id="1165" name="Line 21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66" name="Line 21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67" name="Group 218"/>
        <xdr:cNvGrpSpPr>
          <a:grpSpLocks/>
        </xdr:cNvGrpSpPr>
      </xdr:nvGrpSpPr>
      <xdr:grpSpPr>
        <a:xfrm>
          <a:off x="5838825" y="0"/>
          <a:ext cx="95250" cy="0"/>
          <a:chOff x="493" y="175"/>
          <a:chExt cx="10" cy="12"/>
        </a:xfrm>
        <a:solidFill>
          <a:srgbClr val="FFFFFF"/>
        </a:solidFill>
      </xdr:grpSpPr>
      <xdr:sp>
        <xdr:nvSpPr>
          <xdr:cNvPr id="1168" name="Line 21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69" name="Line 22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70" name="Group 221"/>
        <xdr:cNvGrpSpPr>
          <a:grpSpLocks/>
        </xdr:cNvGrpSpPr>
      </xdr:nvGrpSpPr>
      <xdr:grpSpPr>
        <a:xfrm>
          <a:off x="5838825" y="0"/>
          <a:ext cx="95250" cy="0"/>
          <a:chOff x="493" y="175"/>
          <a:chExt cx="10" cy="12"/>
        </a:xfrm>
        <a:solidFill>
          <a:srgbClr val="FFFFFF"/>
        </a:solidFill>
      </xdr:grpSpPr>
      <xdr:sp>
        <xdr:nvSpPr>
          <xdr:cNvPr id="1171" name="Line 22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72" name="Line 22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466725</xdr:colOff>
      <xdr:row>0</xdr:row>
      <xdr:rowOff>0</xdr:rowOff>
    </xdr:from>
    <xdr:to>
      <xdr:col>7</xdr:col>
      <xdr:colOff>561975</xdr:colOff>
      <xdr:row>0</xdr:row>
      <xdr:rowOff>0</xdr:rowOff>
    </xdr:to>
    <xdr:grpSp>
      <xdr:nvGrpSpPr>
        <xdr:cNvPr id="1173" name="Group 224"/>
        <xdr:cNvGrpSpPr>
          <a:grpSpLocks/>
        </xdr:cNvGrpSpPr>
      </xdr:nvGrpSpPr>
      <xdr:grpSpPr>
        <a:xfrm>
          <a:off x="5838825" y="0"/>
          <a:ext cx="95250" cy="0"/>
          <a:chOff x="493" y="175"/>
          <a:chExt cx="10" cy="12"/>
        </a:xfrm>
        <a:solidFill>
          <a:srgbClr val="FFFFFF"/>
        </a:solidFill>
      </xdr:grpSpPr>
      <xdr:sp>
        <xdr:nvSpPr>
          <xdr:cNvPr id="1174" name="Line 22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175" name="Line 22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xdr:col>
      <xdr:colOff>9525</xdr:colOff>
      <xdr:row>0</xdr:row>
      <xdr:rowOff>0</xdr:rowOff>
    </xdr:from>
    <xdr:to>
      <xdr:col>3</xdr:col>
      <xdr:colOff>9525</xdr:colOff>
      <xdr:row>0</xdr:row>
      <xdr:rowOff>0</xdr:rowOff>
    </xdr:to>
    <xdr:sp>
      <xdr:nvSpPr>
        <xdr:cNvPr id="1176" name="Line 227"/>
        <xdr:cNvSpPr>
          <a:spLocks/>
        </xdr:cNvSpPr>
      </xdr:nvSpPr>
      <xdr:spPr>
        <a:xfrm>
          <a:off x="16192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3</xdr:col>
      <xdr:colOff>0</xdr:colOff>
      <xdr:row>0</xdr:row>
      <xdr:rowOff>0</xdr:rowOff>
    </xdr:to>
    <xdr:sp>
      <xdr:nvSpPr>
        <xdr:cNvPr id="1177" name="Line 228"/>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19050</xdr:colOff>
      <xdr:row>0</xdr:row>
      <xdr:rowOff>0</xdr:rowOff>
    </xdr:from>
    <xdr:to>
      <xdr:col>3</xdr:col>
      <xdr:colOff>19050</xdr:colOff>
      <xdr:row>0</xdr:row>
      <xdr:rowOff>0</xdr:rowOff>
    </xdr:to>
    <xdr:sp>
      <xdr:nvSpPr>
        <xdr:cNvPr id="1178" name="Line 229"/>
        <xdr:cNvSpPr>
          <a:spLocks/>
        </xdr:cNvSpPr>
      </xdr:nvSpPr>
      <xdr:spPr>
        <a:xfrm>
          <a:off x="162877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3</xdr:col>
      <xdr:colOff>0</xdr:colOff>
      <xdr:row>0</xdr:row>
      <xdr:rowOff>0</xdr:rowOff>
    </xdr:to>
    <xdr:sp>
      <xdr:nvSpPr>
        <xdr:cNvPr id="1179" name="Line 230"/>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0</xdr:row>
      <xdr:rowOff>0</xdr:rowOff>
    </xdr:from>
    <xdr:to>
      <xdr:col>3</xdr:col>
      <xdr:colOff>9525</xdr:colOff>
      <xdr:row>0</xdr:row>
      <xdr:rowOff>0</xdr:rowOff>
    </xdr:to>
    <xdr:sp>
      <xdr:nvSpPr>
        <xdr:cNvPr id="1180" name="Line 231"/>
        <xdr:cNvSpPr>
          <a:spLocks/>
        </xdr:cNvSpPr>
      </xdr:nvSpPr>
      <xdr:spPr>
        <a:xfrm>
          <a:off x="16192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181" name="Line 232"/>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182" name="Line 233"/>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183" name="Line 234"/>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184" name="Line 235"/>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185" name="Line 236"/>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186" name="Line 237"/>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187" name="Line 238"/>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188" name="Line 239"/>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189" name="Line 240"/>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190" name="Line 241"/>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191" name="Line 242"/>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192" name="Line 243"/>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193" name="Line 244"/>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194" name="Line 245"/>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195" name="Line 246"/>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196" name="Line 247"/>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197" name="Line 248"/>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198" name="Line 249"/>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199" name="Line 250"/>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200" name="Line 251"/>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201" name="Line 252"/>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202" name="Line 253"/>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0</xdr:row>
      <xdr:rowOff>0</xdr:rowOff>
    </xdr:from>
    <xdr:to>
      <xdr:col>11</xdr:col>
      <xdr:colOff>676275</xdr:colOff>
      <xdr:row>0</xdr:row>
      <xdr:rowOff>0</xdr:rowOff>
    </xdr:to>
    <xdr:sp>
      <xdr:nvSpPr>
        <xdr:cNvPr id="1203" name="Line 254"/>
        <xdr:cNvSpPr>
          <a:spLocks/>
        </xdr:cNvSpPr>
      </xdr:nvSpPr>
      <xdr:spPr>
        <a:xfrm>
          <a:off x="8486775" y="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0</xdr:row>
      <xdr:rowOff>0</xdr:rowOff>
    </xdr:from>
    <xdr:to>
      <xdr:col>3</xdr:col>
      <xdr:colOff>0</xdr:colOff>
      <xdr:row>0</xdr:row>
      <xdr:rowOff>0</xdr:rowOff>
    </xdr:to>
    <xdr:sp>
      <xdr:nvSpPr>
        <xdr:cNvPr id="1204" name="Line 255"/>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0</xdr:row>
      <xdr:rowOff>0</xdr:rowOff>
    </xdr:from>
    <xdr:to>
      <xdr:col>3</xdr:col>
      <xdr:colOff>9525</xdr:colOff>
      <xdr:row>0</xdr:row>
      <xdr:rowOff>0</xdr:rowOff>
    </xdr:to>
    <xdr:sp>
      <xdr:nvSpPr>
        <xdr:cNvPr id="1205" name="Line 256"/>
        <xdr:cNvSpPr>
          <a:spLocks/>
        </xdr:cNvSpPr>
      </xdr:nvSpPr>
      <xdr:spPr>
        <a:xfrm>
          <a:off x="16192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206" name="Line 257"/>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0</xdr:row>
      <xdr:rowOff>0</xdr:rowOff>
    </xdr:from>
    <xdr:to>
      <xdr:col>6</xdr:col>
      <xdr:colOff>790575</xdr:colOff>
      <xdr:row>0</xdr:row>
      <xdr:rowOff>0</xdr:rowOff>
    </xdr:to>
    <xdr:sp>
      <xdr:nvSpPr>
        <xdr:cNvPr id="1207" name="Rectangle 258"/>
        <xdr:cNvSpPr>
          <a:spLocks/>
        </xdr:cNvSpPr>
      </xdr:nvSpPr>
      <xdr:spPr>
        <a:xfrm>
          <a:off x="4581525" y="0"/>
          <a:ext cx="762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208" name="Line 259"/>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209" name="Line 260"/>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210" name="Line 261"/>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0</xdr:row>
      <xdr:rowOff>0</xdr:rowOff>
    </xdr:from>
    <xdr:to>
      <xdr:col>18</xdr:col>
      <xdr:colOff>447675</xdr:colOff>
      <xdr:row>0</xdr:row>
      <xdr:rowOff>0</xdr:rowOff>
    </xdr:to>
    <xdr:sp>
      <xdr:nvSpPr>
        <xdr:cNvPr id="1211" name="Line 262"/>
        <xdr:cNvSpPr>
          <a:spLocks/>
        </xdr:cNvSpPr>
      </xdr:nvSpPr>
      <xdr:spPr>
        <a:xfrm>
          <a:off x="13344525" y="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457200</xdr:colOff>
      <xdr:row>0</xdr:row>
      <xdr:rowOff>0</xdr:rowOff>
    </xdr:to>
    <xdr:sp>
      <xdr:nvSpPr>
        <xdr:cNvPr id="1212" name="Line 263"/>
        <xdr:cNvSpPr>
          <a:spLocks/>
        </xdr:cNvSpPr>
      </xdr:nvSpPr>
      <xdr:spPr>
        <a:xfrm>
          <a:off x="13335000" y="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457200</xdr:colOff>
      <xdr:row>0</xdr:row>
      <xdr:rowOff>0</xdr:rowOff>
    </xdr:to>
    <xdr:sp>
      <xdr:nvSpPr>
        <xdr:cNvPr id="1213" name="Line 264"/>
        <xdr:cNvSpPr>
          <a:spLocks/>
        </xdr:cNvSpPr>
      </xdr:nvSpPr>
      <xdr:spPr>
        <a:xfrm>
          <a:off x="13335000" y="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457200</xdr:colOff>
      <xdr:row>0</xdr:row>
      <xdr:rowOff>0</xdr:rowOff>
    </xdr:to>
    <xdr:sp>
      <xdr:nvSpPr>
        <xdr:cNvPr id="1214" name="Line 265"/>
        <xdr:cNvSpPr>
          <a:spLocks/>
        </xdr:cNvSpPr>
      </xdr:nvSpPr>
      <xdr:spPr>
        <a:xfrm>
          <a:off x="13335000" y="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0</xdr:row>
      <xdr:rowOff>0</xdr:rowOff>
    </xdr:from>
    <xdr:to>
      <xdr:col>18</xdr:col>
      <xdr:colOff>457200</xdr:colOff>
      <xdr:row>0</xdr:row>
      <xdr:rowOff>0</xdr:rowOff>
    </xdr:to>
    <xdr:sp>
      <xdr:nvSpPr>
        <xdr:cNvPr id="1215" name="Line 266"/>
        <xdr:cNvSpPr>
          <a:spLocks/>
        </xdr:cNvSpPr>
      </xdr:nvSpPr>
      <xdr:spPr>
        <a:xfrm>
          <a:off x="13335000" y="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0</xdr:row>
      <xdr:rowOff>0</xdr:rowOff>
    </xdr:from>
    <xdr:to>
      <xdr:col>17</xdr:col>
      <xdr:colOff>0</xdr:colOff>
      <xdr:row>0</xdr:row>
      <xdr:rowOff>0</xdr:rowOff>
    </xdr:to>
    <xdr:sp>
      <xdr:nvSpPr>
        <xdr:cNvPr id="1216" name="Line 267"/>
        <xdr:cNvSpPr>
          <a:spLocks/>
        </xdr:cNvSpPr>
      </xdr:nvSpPr>
      <xdr:spPr>
        <a:xfrm>
          <a:off x="12011025"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0</xdr:row>
      <xdr:rowOff>0</xdr:rowOff>
    </xdr:from>
    <xdr:to>
      <xdr:col>17</xdr:col>
      <xdr:colOff>0</xdr:colOff>
      <xdr:row>0</xdr:row>
      <xdr:rowOff>0</xdr:rowOff>
    </xdr:to>
    <xdr:sp>
      <xdr:nvSpPr>
        <xdr:cNvPr id="1217" name="Line 268"/>
        <xdr:cNvSpPr>
          <a:spLocks/>
        </xdr:cNvSpPr>
      </xdr:nvSpPr>
      <xdr:spPr>
        <a:xfrm>
          <a:off x="12011025"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0</xdr:row>
      <xdr:rowOff>0</xdr:rowOff>
    </xdr:from>
    <xdr:to>
      <xdr:col>17</xdr:col>
      <xdr:colOff>0</xdr:colOff>
      <xdr:row>0</xdr:row>
      <xdr:rowOff>0</xdr:rowOff>
    </xdr:to>
    <xdr:sp>
      <xdr:nvSpPr>
        <xdr:cNvPr id="1218" name="Line 269"/>
        <xdr:cNvSpPr>
          <a:spLocks/>
        </xdr:cNvSpPr>
      </xdr:nvSpPr>
      <xdr:spPr>
        <a:xfrm>
          <a:off x="12011025"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0</xdr:row>
      <xdr:rowOff>0</xdr:rowOff>
    </xdr:from>
    <xdr:to>
      <xdr:col>17</xdr:col>
      <xdr:colOff>0</xdr:colOff>
      <xdr:row>0</xdr:row>
      <xdr:rowOff>0</xdr:rowOff>
    </xdr:to>
    <xdr:sp>
      <xdr:nvSpPr>
        <xdr:cNvPr id="1219" name="Line 270"/>
        <xdr:cNvSpPr>
          <a:spLocks/>
        </xdr:cNvSpPr>
      </xdr:nvSpPr>
      <xdr:spPr>
        <a:xfrm>
          <a:off x="12011025"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0</xdr:row>
      <xdr:rowOff>0</xdr:rowOff>
    </xdr:from>
    <xdr:to>
      <xdr:col>17</xdr:col>
      <xdr:colOff>0</xdr:colOff>
      <xdr:row>0</xdr:row>
      <xdr:rowOff>0</xdr:rowOff>
    </xdr:to>
    <xdr:sp>
      <xdr:nvSpPr>
        <xdr:cNvPr id="1220" name="Line 271"/>
        <xdr:cNvSpPr>
          <a:spLocks/>
        </xdr:cNvSpPr>
      </xdr:nvSpPr>
      <xdr:spPr>
        <a:xfrm>
          <a:off x="12011025"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0</xdr:row>
      <xdr:rowOff>0</xdr:rowOff>
    </xdr:from>
    <xdr:to>
      <xdr:col>17</xdr:col>
      <xdr:colOff>0</xdr:colOff>
      <xdr:row>0</xdr:row>
      <xdr:rowOff>0</xdr:rowOff>
    </xdr:to>
    <xdr:sp>
      <xdr:nvSpPr>
        <xdr:cNvPr id="1221" name="Line 272"/>
        <xdr:cNvSpPr>
          <a:spLocks/>
        </xdr:cNvSpPr>
      </xdr:nvSpPr>
      <xdr:spPr>
        <a:xfrm>
          <a:off x="12011025"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0</xdr:row>
      <xdr:rowOff>0</xdr:rowOff>
    </xdr:from>
    <xdr:to>
      <xdr:col>8</xdr:col>
      <xdr:colOff>619125</xdr:colOff>
      <xdr:row>0</xdr:row>
      <xdr:rowOff>0</xdr:rowOff>
    </xdr:to>
    <xdr:sp>
      <xdr:nvSpPr>
        <xdr:cNvPr id="1222" name="Line 273"/>
        <xdr:cNvSpPr>
          <a:spLocks/>
        </xdr:cNvSpPr>
      </xdr:nvSpPr>
      <xdr:spPr>
        <a:xfrm>
          <a:off x="6210300" y="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0</xdr:row>
      <xdr:rowOff>0</xdr:rowOff>
    </xdr:from>
    <xdr:to>
      <xdr:col>8</xdr:col>
      <xdr:colOff>0</xdr:colOff>
      <xdr:row>0</xdr:row>
      <xdr:rowOff>0</xdr:rowOff>
    </xdr:to>
    <xdr:sp>
      <xdr:nvSpPr>
        <xdr:cNvPr id="1223" name="Line 274"/>
        <xdr:cNvSpPr>
          <a:spLocks/>
        </xdr:cNvSpPr>
      </xdr:nvSpPr>
      <xdr:spPr>
        <a:xfrm>
          <a:off x="6210300" y="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0</xdr:row>
      <xdr:rowOff>0</xdr:rowOff>
    </xdr:from>
    <xdr:to>
      <xdr:col>6</xdr:col>
      <xdr:colOff>781050</xdr:colOff>
      <xdr:row>0</xdr:row>
      <xdr:rowOff>0</xdr:rowOff>
    </xdr:to>
    <xdr:sp>
      <xdr:nvSpPr>
        <xdr:cNvPr id="1224" name="Rectangle 275"/>
        <xdr:cNvSpPr>
          <a:spLocks/>
        </xdr:cNvSpPr>
      </xdr:nvSpPr>
      <xdr:spPr>
        <a:xfrm>
          <a:off x="4581525" y="0"/>
          <a:ext cx="752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0</xdr:row>
      <xdr:rowOff>0</xdr:rowOff>
    </xdr:from>
    <xdr:to>
      <xdr:col>6</xdr:col>
      <xdr:colOff>781050</xdr:colOff>
      <xdr:row>0</xdr:row>
      <xdr:rowOff>0</xdr:rowOff>
    </xdr:to>
    <xdr:sp>
      <xdr:nvSpPr>
        <xdr:cNvPr id="1225" name="Rectangle 276"/>
        <xdr:cNvSpPr>
          <a:spLocks/>
        </xdr:cNvSpPr>
      </xdr:nvSpPr>
      <xdr:spPr>
        <a:xfrm>
          <a:off x="4581525" y="0"/>
          <a:ext cx="752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0</xdr:row>
      <xdr:rowOff>0</xdr:rowOff>
    </xdr:from>
    <xdr:to>
      <xdr:col>7</xdr:col>
      <xdr:colOff>790575</xdr:colOff>
      <xdr:row>0</xdr:row>
      <xdr:rowOff>0</xdr:rowOff>
    </xdr:to>
    <xdr:sp>
      <xdr:nvSpPr>
        <xdr:cNvPr id="1226" name="Rectangle 277"/>
        <xdr:cNvSpPr>
          <a:spLocks/>
        </xdr:cNvSpPr>
      </xdr:nvSpPr>
      <xdr:spPr>
        <a:xfrm>
          <a:off x="5400675" y="0"/>
          <a:ext cx="762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0</xdr:row>
      <xdr:rowOff>0</xdr:rowOff>
    </xdr:from>
    <xdr:to>
      <xdr:col>7</xdr:col>
      <xdr:colOff>790575</xdr:colOff>
      <xdr:row>0</xdr:row>
      <xdr:rowOff>0</xdr:rowOff>
    </xdr:to>
    <xdr:sp>
      <xdr:nvSpPr>
        <xdr:cNvPr id="1227" name="Rectangle 278"/>
        <xdr:cNvSpPr>
          <a:spLocks/>
        </xdr:cNvSpPr>
      </xdr:nvSpPr>
      <xdr:spPr>
        <a:xfrm>
          <a:off x="5400675" y="0"/>
          <a:ext cx="762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0</xdr:row>
      <xdr:rowOff>0</xdr:rowOff>
    </xdr:from>
    <xdr:to>
      <xdr:col>7</xdr:col>
      <xdr:colOff>781050</xdr:colOff>
      <xdr:row>0</xdr:row>
      <xdr:rowOff>0</xdr:rowOff>
    </xdr:to>
    <xdr:sp>
      <xdr:nvSpPr>
        <xdr:cNvPr id="1228" name="Rectangle 279"/>
        <xdr:cNvSpPr>
          <a:spLocks/>
        </xdr:cNvSpPr>
      </xdr:nvSpPr>
      <xdr:spPr>
        <a:xfrm>
          <a:off x="5400675" y="0"/>
          <a:ext cx="752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0</xdr:row>
      <xdr:rowOff>0</xdr:rowOff>
    </xdr:from>
    <xdr:to>
      <xdr:col>7</xdr:col>
      <xdr:colOff>781050</xdr:colOff>
      <xdr:row>0</xdr:row>
      <xdr:rowOff>0</xdr:rowOff>
    </xdr:to>
    <xdr:sp>
      <xdr:nvSpPr>
        <xdr:cNvPr id="1229" name="Rectangle 280"/>
        <xdr:cNvSpPr>
          <a:spLocks/>
        </xdr:cNvSpPr>
      </xdr:nvSpPr>
      <xdr:spPr>
        <a:xfrm>
          <a:off x="5400675" y="0"/>
          <a:ext cx="752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9525</xdr:colOff>
      <xdr:row>0</xdr:row>
      <xdr:rowOff>0</xdr:rowOff>
    </xdr:from>
    <xdr:to>
      <xdr:col>7</xdr:col>
      <xdr:colOff>800100</xdr:colOff>
      <xdr:row>0</xdr:row>
      <xdr:rowOff>0</xdr:rowOff>
    </xdr:to>
    <xdr:sp>
      <xdr:nvSpPr>
        <xdr:cNvPr id="1230" name="Line 281"/>
        <xdr:cNvSpPr>
          <a:spLocks/>
        </xdr:cNvSpPr>
      </xdr:nvSpPr>
      <xdr:spPr>
        <a:xfrm>
          <a:off x="4562475" y="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38100</xdr:colOff>
      <xdr:row>0</xdr:row>
      <xdr:rowOff>0</xdr:rowOff>
    </xdr:from>
    <xdr:to>
      <xdr:col>7</xdr:col>
      <xdr:colOff>523875</xdr:colOff>
      <xdr:row>0</xdr:row>
      <xdr:rowOff>0</xdr:rowOff>
    </xdr:to>
    <xdr:sp>
      <xdr:nvSpPr>
        <xdr:cNvPr id="1231" name="TextBox 282"/>
        <xdr:cNvSpPr txBox="1">
          <a:spLocks noChangeArrowheads="1"/>
        </xdr:cNvSpPr>
      </xdr:nvSpPr>
      <xdr:spPr>
        <a:xfrm>
          <a:off x="4591050" y="0"/>
          <a:ext cx="1304925" cy="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6</xdr:col>
      <xdr:colOff>38100</xdr:colOff>
      <xdr:row>0</xdr:row>
      <xdr:rowOff>0</xdr:rowOff>
    </xdr:from>
    <xdr:to>
      <xdr:col>7</xdr:col>
      <xdr:colOff>590550</xdr:colOff>
      <xdr:row>0</xdr:row>
      <xdr:rowOff>0</xdr:rowOff>
    </xdr:to>
    <xdr:sp>
      <xdr:nvSpPr>
        <xdr:cNvPr id="1232" name="TextBox 283"/>
        <xdr:cNvSpPr txBox="1">
          <a:spLocks noChangeArrowheads="1"/>
        </xdr:cNvSpPr>
      </xdr:nvSpPr>
      <xdr:spPr>
        <a:xfrm>
          <a:off x="4591050" y="0"/>
          <a:ext cx="1371600" cy="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上週投資報酬率</a:t>
          </a:r>
          <a:r>
            <a:rPr lang="en-US" cap="none" sz="900" b="1" i="0" u="none" baseline="0">
              <a:latin typeface="Times New Roman"/>
              <a:ea typeface="Times New Roman"/>
              <a:cs typeface="Times New Roman"/>
            </a:rPr>
            <a:t>(%)=</a:t>
          </a:r>
        </a:p>
      </xdr:txBody>
    </xdr:sp>
    <xdr:clientData/>
  </xdr:twoCellAnchor>
  <xdr:twoCellAnchor>
    <xdr:from>
      <xdr:col>6</xdr:col>
      <xdr:colOff>542925</xdr:colOff>
      <xdr:row>0</xdr:row>
      <xdr:rowOff>0</xdr:rowOff>
    </xdr:from>
    <xdr:to>
      <xdr:col>6</xdr:col>
      <xdr:colOff>647700</xdr:colOff>
      <xdr:row>0</xdr:row>
      <xdr:rowOff>0</xdr:rowOff>
    </xdr:to>
    <xdr:grpSp>
      <xdr:nvGrpSpPr>
        <xdr:cNvPr id="1233" name="Group 284"/>
        <xdr:cNvGrpSpPr>
          <a:grpSpLocks/>
        </xdr:cNvGrpSpPr>
      </xdr:nvGrpSpPr>
      <xdr:grpSpPr>
        <a:xfrm>
          <a:off x="5095875" y="0"/>
          <a:ext cx="104775" cy="0"/>
          <a:chOff x="493" y="175"/>
          <a:chExt cx="10" cy="12"/>
        </a:xfrm>
        <a:solidFill>
          <a:srgbClr val="FFFFFF"/>
        </a:solidFill>
      </xdr:grpSpPr>
      <xdr:sp>
        <xdr:nvSpPr>
          <xdr:cNvPr id="1234" name="Line 28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35" name="Line 28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236" name="Group 287"/>
        <xdr:cNvGrpSpPr>
          <a:grpSpLocks/>
        </xdr:cNvGrpSpPr>
      </xdr:nvGrpSpPr>
      <xdr:grpSpPr>
        <a:xfrm>
          <a:off x="5067300" y="0"/>
          <a:ext cx="104775" cy="0"/>
          <a:chOff x="493" y="175"/>
          <a:chExt cx="10" cy="12"/>
        </a:xfrm>
        <a:solidFill>
          <a:srgbClr val="FFFFFF"/>
        </a:solidFill>
      </xdr:grpSpPr>
      <xdr:sp>
        <xdr:nvSpPr>
          <xdr:cNvPr id="1237" name="Line 28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38" name="Line 28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0</xdr:row>
      <xdr:rowOff>0</xdr:rowOff>
    </xdr:from>
    <xdr:to>
      <xdr:col>7</xdr:col>
      <xdr:colOff>609600</xdr:colOff>
      <xdr:row>0</xdr:row>
      <xdr:rowOff>0</xdr:rowOff>
    </xdr:to>
    <xdr:grpSp>
      <xdr:nvGrpSpPr>
        <xdr:cNvPr id="1239" name="Group 290"/>
        <xdr:cNvGrpSpPr>
          <a:grpSpLocks/>
        </xdr:cNvGrpSpPr>
      </xdr:nvGrpSpPr>
      <xdr:grpSpPr>
        <a:xfrm>
          <a:off x="5876925" y="0"/>
          <a:ext cx="104775" cy="0"/>
          <a:chOff x="493" y="175"/>
          <a:chExt cx="10" cy="12"/>
        </a:xfrm>
        <a:solidFill>
          <a:srgbClr val="FFFFFF"/>
        </a:solidFill>
      </xdr:grpSpPr>
      <xdr:sp>
        <xdr:nvSpPr>
          <xdr:cNvPr id="1240" name="Line 29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41" name="Line 29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0</xdr:row>
      <xdr:rowOff>0</xdr:rowOff>
    </xdr:from>
    <xdr:to>
      <xdr:col>7</xdr:col>
      <xdr:colOff>590550</xdr:colOff>
      <xdr:row>0</xdr:row>
      <xdr:rowOff>0</xdr:rowOff>
    </xdr:to>
    <xdr:grpSp>
      <xdr:nvGrpSpPr>
        <xdr:cNvPr id="1242" name="Group 293"/>
        <xdr:cNvGrpSpPr>
          <a:grpSpLocks/>
        </xdr:cNvGrpSpPr>
      </xdr:nvGrpSpPr>
      <xdr:grpSpPr>
        <a:xfrm>
          <a:off x="5857875" y="0"/>
          <a:ext cx="104775" cy="0"/>
          <a:chOff x="493" y="175"/>
          <a:chExt cx="10" cy="12"/>
        </a:xfrm>
        <a:solidFill>
          <a:srgbClr val="FFFFFF"/>
        </a:solidFill>
      </xdr:grpSpPr>
      <xdr:sp>
        <xdr:nvSpPr>
          <xdr:cNvPr id="1243" name="Line 29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44" name="Line 29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245" name="Group 296"/>
        <xdr:cNvGrpSpPr>
          <a:grpSpLocks/>
        </xdr:cNvGrpSpPr>
      </xdr:nvGrpSpPr>
      <xdr:grpSpPr>
        <a:xfrm>
          <a:off x="5067300" y="0"/>
          <a:ext cx="104775" cy="0"/>
          <a:chOff x="493" y="175"/>
          <a:chExt cx="10" cy="12"/>
        </a:xfrm>
        <a:solidFill>
          <a:srgbClr val="FFFFFF"/>
        </a:solidFill>
      </xdr:grpSpPr>
      <xdr:sp>
        <xdr:nvSpPr>
          <xdr:cNvPr id="1246" name="Line 29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47" name="Line 29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0</xdr:row>
      <xdr:rowOff>0</xdr:rowOff>
    </xdr:from>
    <xdr:to>
      <xdr:col>7</xdr:col>
      <xdr:colOff>590550</xdr:colOff>
      <xdr:row>0</xdr:row>
      <xdr:rowOff>0</xdr:rowOff>
    </xdr:to>
    <xdr:grpSp>
      <xdr:nvGrpSpPr>
        <xdr:cNvPr id="1248" name="Group 299"/>
        <xdr:cNvGrpSpPr>
          <a:grpSpLocks/>
        </xdr:cNvGrpSpPr>
      </xdr:nvGrpSpPr>
      <xdr:grpSpPr>
        <a:xfrm>
          <a:off x="5857875" y="0"/>
          <a:ext cx="104775" cy="0"/>
          <a:chOff x="493" y="175"/>
          <a:chExt cx="10" cy="12"/>
        </a:xfrm>
        <a:solidFill>
          <a:srgbClr val="FFFFFF"/>
        </a:solidFill>
      </xdr:grpSpPr>
      <xdr:sp>
        <xdr:nvSpPr>
          <xdr:cNvPr id="1249" name="Line 30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50" name="Line 30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0</xdr:colOff>
      <xdr:row>0</xdr:row>
      <xdr:rowOff>0</xdr:rowOff>
    </xdr:from>
    <xdr:to>
      <xdr:col>7</xdr:col>
      <xdr:colOff>0</xdr:colOff>
      <xdr:row>0</xdr:row>
      <xdr:rowOff>0</xdr:rowOff>
    </xdr:to>
    <xdr:sp>
      <xdr:nvSpPr>
        <xdr:cNvPr id="1251" name="Line 302"/>
        <xdr:cNvSpPr>
          <a:spLocks/>
        </xdr:cNvSpPr>
      </xdr:nvSpPr>
      <xdr:spPr>
        <a:xfrm flipV="1">
          <a:off x="5372100"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0</xdr:row>
      <xdr:rowOff>0</xdr:rowOff>
    </xdr:from>
    <xdr:to>
      <xdr:col>6</xdr:col>
      <xdr:colOff>619125</xdr:colOff>
      <xdr:row>0</xdr:row>
      <xdr:rowOff>0</xdr:rowOff>
    </xdr:to>
    <xdr:grpSp>
      <xdr:nvGrpSpPr>
        <xdr:cNvPr id="1252" name="Group 303"/>
        <xdr:cNvGrpSpPr>
          <a:grpSpLocks/>
        </xdr:cNvGrpSpPr>
      </xdr:nvGrpSpPr>
      <xdr:grpSpPr>
        <a:xfrm>
          <a:off x="5067300" y="0"/>
          <a:ext cx="104775" cy="0"/>
          <a:chOff x="493" y="175"/>
          <a:chExt cx="10" cy="12"/>
        </a:xfrm>
        <a:solidFill>
          <a:srgbClr val="FFFFFF"/>
        </a:solidFill>
      </xdr:grpSpPr>
      <xdr:sp>
        <xdr:nvSpPr>
          <xdr:cNvPr id="1253" name="Line 30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54" name="Line 30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255" name="Group 306"/>
        <xdr:cNvGrpSpPr>
          <a:grpSpLocks/>
        </xdr:cNvGrpSpPr>
      </xdr:nvGrpSpPr>
      <xdr:grpSpPr>
        <a:xfrm>
          <a:off x="5067300" y="0"/>
          <a:ext cx="104775" cy="0"/>
          <a:chOff x="493" y="175"/>
          <a:chExt cx="10" cy="12"/>
        </a:xfrm>
        <a:solidFill>
          <a:srgbClr val="FFFFFF"/>
        </a:solidFill>
      </xdr:grpSpPr>
      <xdr:sp>
        <xdr:nvSpPr>
          <xdr:cNvPr id="1256" name="Line 30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57" name="Line 30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258" name="Group 309"/>
        <xdr:cNvGrpSpPr>
          <a:grpSpLocks/>
        </xdr:cNvGrpSpPr>
      </xdr:nvGrpSpPr>
      <xdr:grpSpPr>
        <a:xfrm>
          <a:off x="5067300" y="0"/>
          <a:ext cx="104775" cy="0"/>
          <a:chOff x="493" y="175"/>
          <a:chExt cx="10" cy="12"/>
        </a:xfrm>
        <a:solidFill>
          <a:srgbClr val="FFFFFF"/>
        </a:solidFill>
      </xdr:grpSpPr>
      <xdr:sp>
        <xdr:nvSpPr>
          <xdr:cNvPr id="1259" name="Line 31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60" name="Line 31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261" name="Group 312"/>
        <xdr:cNvGrpSpPr>
          <a:grpSpLocks/>
        </xdr:cNvGrpSpPr>
      </xdr:nvGrpSpPr>
      <xdr:grpSpPr>
        <a:xfrm>
          <a:off x="5886450" y="0"/>
          <a:ext cx="104775" cy="0"/>
          <a:chOff x="493" y="175"/>
          <a:chExt cx="10" cy="12"/>
        </a:xfrm>
        <a:solidFill>
          <a:srgbClr val="FFFFFF"/>
        </a:solidFill>
      </xdr:grpSpPr>
      <xdr:sp>
        <xdr:nvSpPr>
          <xdr:cNvPr id="1262" name="Line 31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63" name="Line 31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264" name="Group 315"/>
        <xdr:cNvGrpSpPr>
          <a:grpSpLocks/>
        </xdr:cNvGrpSpPr>
      </xdr:nvGrpSpPr>
      <xdr:grpSpPr>
        <a:xfrm>
          <a:off x="5886450" y="0"/>
          <a:ext cx="104775" cy="0"/>
          <a:chOff x="493" y="175"/>
          <a:chExt cx="10" cy="12"/>
        </a:xfrm>
        <a:solidFill>
          <a:srgbClr val="FFFFFF"/>
        </a:solidFill>
      </xdr:grpSpPr>
      <xdr:sp>
        <xdr:nvSpPr>
          <xdr:cNvPr id="1265" name="Line 31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66" name="Line 31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267" name="Group 318"/>
        <xdr:cNvGrpSpPr>
          <a:grpSpLocks/>
        </xdr:cNvGrpSpPr>
      </xdr:nvGrpSpPr>
      <xdr:grpSpPr>
        <a:xfrm>
          <a:off x="5886450" y="0"/>
          <a:ext cx="104775" cy="0"/>
          <a:chOff x="493" y="175"/>
          <a:chExt cx="10" cy="12"/>
        </a:xfrm>
        <a:solidFill>
          <a:srgbClr val="FFFFFF"/>
        </a:solidFill>
      </xdr:grpSpPr>
      <xdr:sp>
        <xdr:nvSpPr>
          <xdr:cNvPr id="1268" name="Line 31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69" name="Line 32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270" name="Group 321"/>
        <xdr:cNvGrpSpPr>
          <a:grpSpLocks/>
        </xdr:cNvGrpSpPr>
      </xdr:nvGrpSpPr>
      <xdr:grpSpPr>
        <a:xfrm>
          <a:off x="5067300" y="0"/>
          <a:ext cx="104775" cy="0"/>
          <a:chOff x="493" y="175"/>
          <a:chExt cx="10" cy="12"/>
        </a:xfrm>
        <a:solidFill>
          <a:srgbClr val="FFFFFF"/>
        </a:solidFill>
      </xdr:grpSpPr>
      <xdr:sp>
        <xdr:nvSpPr>
          <xdr:cNvPr id="1271" name="Line 32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72" name="Line 32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273" name="Group 324"/>
        <xdr:cNvGrpSpPr>
          <a:grpSpLocks/>
        </xdr:cNvGrpSpPr>
      </xdr:nvGrpSpPr>
      <xdr:grpSpPr>
        <a:xfrm>
          <a:off x="5067300" y="0"/>
          <a:ext cx="104775" cy="0"/>
          <a:chOff x="493" y="175"/>
          <a:chExt cx="10" cy="12"/>
        </a:xfrm>
        <a:solidFill>
          <a:srgbClr val="FFFFFF"/>
        </a:solidFill>
      </xdr:grpSpPr>
      <xdr:sp>
        <xdr:nvSpPr>
          <xdr:cNvPr id="1274" name="Line 32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75" name="Line 32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276" name="Group 327"/>
        <xdr:cNvGrpSpPr>
          <a:grpSpLocks/>
        </xdr:cNvGrpSpPr>
      </xdr:nvGrpSpPr>
      <xdr:grpSpPr>
        <a:xfrm>
          <a:off x="5067300" y="0"/>
          <a:ext cx="104775" cy="0"/>
          <a:chOff x="493" y="175"/>
          <a:chExt cx="10" cy="12"/>
        </a:xfrm>
        <a:solidFill>
          <a:srgbClr val="FFFFFF"/>
        </a:solidFill>
      </xdr:grpSpPr>
      <xdr:sp>
        <xdr:nvSpPr>
          <xdr:cNvPr id="1277" name="Line 32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78" name="Line 32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279" name="Group 330"/>
        <xdr:cNvGrpSpPr>
          <a:grpSpLocks/>
        </xdr:cNvGrpSpPr>
      </xdr:nvGrpSpPr>
      <xdr:grpSpPr>
        <a:xfrm>
          <a:off x="5886450" y="0"/>
          <a:ext cx="104775" cy="0"/>
          <a:chOff x="493" y="175"/>
          <a:chExt cx="10" cy="12"/>
        </a:xfrm>
        <a:solidFill>
          <a:srgbClr val="FFFFFF"/>
        </a:solidFill>
      </xdr:grpSpPr>
      <xdr:sp>
        <xdr:nvSpPr>
          <xdr:cNvPr id="1280" name="Line 33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81" name="Line 33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282" name="Group 333"/>
        <xdr:cNvGrpSpPr>
          <a:grpSpLocks/>
        </xdr:cNvGrpSpPr>
      </xdr:nvGrpSpPr>
      <xdr:grpSpPr>
        <a:xfrm>
          <a:off x="5886450" y="0"/>
          <a:ext cx="104775" cy="0"/>
          <a:chOff x="493" y="175"/>
          <a:chExt cx="10" cy="12"/>
        </a:xfrm>
        <a:solidFill>
          <a:srgbClr val="FFFFFF"/>
        </a:solidFill>
      </xdr:grpSpPr>
      <xdr:sp>
        <xdr:nvSpPr>
          <xdr:cNvPr id="1283" name="Line 33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84" name="Line 33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285" name="Group 336"/>
        <xdr:cNvGrpSpPr>
          <a:grpSpLocks/>
        </xdr:cNvGrpSpPr>
      </xdr:nvGrpSpPr>
      <xdr:grpSpPr>
        <a:xfrm>
          <a:off x="5886450" y="0"/>
          <a:ext cx="104775" cy="0"/>
          <a:chOff x="493" y="175"/>
          <a:chExt cx="10" cy="12"/>
        </a:xfrm>
        <a:solidFill>
          <a:srgbClr val="FFFFFF"/>
        </a:solidFill>
      </xdr:grpSpPr>
      <xdr:sp>
        <xdr:nvSpPr>
          <xdr:cNvPr id="1286" name="Line 33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87" name="Line 33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288" name="Group 339"/>
        <xdr:cNvGrpSpPr>
          <a:grpSpLocks/>
        </xdr:cNvGrpSpPr>
      </xdr:nvGrpSpPr>
      <xdr:grpSpPr>
        <a:xfrm>
          <a:off x="5067300" y="0"/>
          <a:ext cx="104775" cy="0"/>
          <a:chOff x="493" y="175"/>
          <a:chExt cx="10" cy="12"/>
        </a:xfrm>
        <a:solidFill>
          <a:srgbClr val="FFFFFF"/>
        </a:solidFill>
      </xdr:grpSpPr>
      <xdr:sp>
        <xdr:nvSpPr>
          <xdr:cNvPr id="1289" name="Line 34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90" name="Line 34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291" name="Group 342"/>
        <xdr:cNvGrpSpPr>
          <a:grpSpLocks/>
        </xdr:cNvGrpSpPr>
      </xdr:nvGrpSpPr>
      <xdr:grpSpPr>
        <a:xfrm>
          <a:off x="5067300" y="0"/>
          <a:ext cx="104775" cy="0"/>
          <a:chOff x="493" y="175"/>
          <a:chExt cx="10" cy="12"/>
        </a:xfrm>
        <a:solidFill>
          <a:srgbClr val="FFFFFF"/>
        </a:solidFill>
      </xdr:grpSpPr>
      <xdr:sp>
        <xdr:nvSpPr>
          <xdr:cNvPr id="1292" name="Line 34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93" name="Line 34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294" name="Group 345"/>
        <xdr:cNvGrpSpPr>
          <a:grpSpLocks/>
        </xdr:cNvGrpSpPr>
      </xdr:nvGrpSpPr>
      <xdr:grpSpPr>
        <a:xfrm>
          <a:off x="5067300" y="0"/>
          <a:ext cx="104775" cy="0"/>
          <a:chOff x="493" y="175"/>
          <a:chExt cx="10" cy="12"/>
        </a:xfrm>
        <a:solidFill>
          <a:srgbClr val="FFFFFF"/>
        </a:solidFill>
      </xdr:grpSpPr>
      <xdr:sp>
        <xdr:nvSpPr>
          <xdr:cNvPr id="1295" name="Line 34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96" name="Line 34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297" name="Group 348"/>
        <xdr:cNvGrpSpPr>
          <a:grpSpLocks/>
        </xdr:cNvGrpSpPr>
      </xdr:nvGrpSpPr>
      <xdr:grpSpPr>
        <a:xfrm>
          <a:off x="5886450" y="0"/>
          <a:ext cx="104775" cy="0"/>
          <a:chOff x="493" y="175"/>
          <a:chExt cx="10" cy="12"/>
        </a:xfrm>
        <a:solidFill>
          <a:srgbClr val="FFFFFF"/>
        </a:solidFill>
      </xdr:grpSpPr>
      <xdr:sp>
        <xdr:nvSpPr>
          <xdr:cNvPr id="1298" name="Line 34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299" name="Line 35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300" name="Group 351"/>
        <xdr:cNvGrpSpPr>
          <a:grpSpLocks/>
        </xdr:cNvGrpSpPr>
      </xdr:nvGrpSpPr>
      <xdr:grpSpPr>
        <a:xfrm>
          <a:off x="5886450" y="0"/>
          <a:ext cx="104775" cy="0"/>
          <a:chOff x="493" y="175"/>
          <a:chExt cx="10" cy="12"/>
        </a:xfrm>
        <a:solidFill>
          <a:srgbClr val="FFFFFF"/>
        </a:solidFill>
      </xdr:grpSpPr>
      <xdr:sp>
        <xdr:nvSpPr>
          <xdr:cNvPr id="1301" name="Line 35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02" name="Line 35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303" name="Group 354"/>
        <xdr:cNvGrpSpPr>
          <a:grpSpLocks/>
        </xdr:cNvGrpSpPr>
      </xdr:nvGrpSpPr>
      <xdr:grpSpPr>
        <a:xfrm>
          <a:off x="5886450" y="0"/>
          <a:ext cx="104775" cy="0"/>
          <a:chOff x="493" y="175"/>
          <a:chExt cx="10" cy="12"/>
        </a:xfrm>
        <a:solidFill>
          <a:srgbClr val="FFFFFF"/>
        </a:solidFill>
      </xdr:grpSpPr>
      <xdr:sp>
        <xdr:nvSpPr>
          <xdr:cNvPr id="1304" name="Line 35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05" name="Line 35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306" name="Group 357"/>
        <xdr:cNvGrpSpPr>
          <a:grpSpLocks/>
        </xdr:cNvGrpSpPr>
      </xdr:nvGrpSpPr>
      <xdr:grpSpPr>
        <a:xfrm>
          <a:off x="5067300" y="0"/>
          <a:ext cx="104775" cy="0"/>
          <a:chOff x="493" y="175"/>
          <a:chExt cx="10" cy="12"/>
        </a:xfrm>
        <a:solidFill>
          <a:srgbClr val="FFFFFF"/>
        </a:solidFill>
      </xdr:grpSpPr>
      <xdr:sp>
        <xdr:nvSpPr>
          <xdr:cNvPr id="1307" name="Line 35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08" name="Line 35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309" name="Group 360"/>
        <xdr:cNvGrpSpPr>
          <a:grpSpLocks/>
        </xdr:cNvGrpSpPr>
      </xdr:nvGrpSpPr>
      <xdr:grpSpPr>
        <a:xfrm>
          <a:off x="5067300" y="0"/>
          <a:ext cx="104775" cy="0"/>
          <a:chOff x="493" y="175"/>
          <a:chExt cx="10" cy="12"/>
        </a:xfrm>
        <a:solidFill>
          <a:srgbClr val="FFFFFF"/>
        </a:solidFill>
      </xdr:grpSpPr>
      <xdr:sp>
        <xdr:nvSpPr>
          <xdr:cNvPr id="1310" name="Line 36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11" name="Line 36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312" name="Group 363"/>
        <xdr:cNvGrpSpPr>
          <a:grpSpLocks/>
        </xdr:cNvGrpSpPr>
      </xdr:nvGrpSpPr>
      <xdr:grpSpPr>
        <a:xfrm>
          <a:off x="5067300" y="0"/>
          <a:ext cx="104775" cy="0"/>
          <a:chOff x="493" y="175"/>
          <a:chExt cx="10" cy="12"/>
        </a:xfrm>
        <a:solidFill>
          <a:srgbClr val="FFFFFF"/>
        </a:solidFill>
      </xdr:grpSpPr>
      <xdr:sp>
        <xdr:nvSpPr>
          <xdr:cNvPr id="1313" name="Line 36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14" name="Line 36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315" name="Group 366"/>
        <xdr:cNvGrpSpPr>
          <a:grpSpLocks/>
        </xdr:cNvGrpSpPr>
      </xdr:nvGrpSpPr>
      <xdr:grpSpPr>
        <a:xfrm>
          <a:off x="5886450" y="0"/>
          <a:ext cx="104775" cy="0"/>
          <a:chOff x="493" y="175"/>
          <a:chExt cx="10" cy="12"/>
        </a:xfrm>
        <a:solidFill>
          <a:srgbClr val="FFFFFF"/>
        </a:solidFill>
      </xdr:grpSpPr>
      <xdr:sp>
        <xdr:nvSpPr>
          <xdr:cNvPr id="1316" name="Line 36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17" name="Line 36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318" name="Group 369"/>
        <xdr:cNvGrpSpPr>
          <a:grpSpLocks/>
        </xdr:cNvGrpSpPr>
      </xdr:nvGrpSpPr>
      <xdr:grpSpPr>
        <a:xfrm>
          <a:off x="5886450" y="0"/>
          <a:ext cx="104775" cy="0"/>
          <a:chOff x="493" y="175"/>
          <a:chExt cx="10" cy="12"/>
        </a:xfrm>
        <a:solidFill>
          <a:srgbClr val="FFFFFF"/>
        </a:solidFill>
      </xdr:grpSpPr>
      <xdr:sp>
        <xdr:nvSpPr>
          <xdr:cNvPr id="1319" name="Line 37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20" name="Line 37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321" name="Group 372"/>
        <xdr:cNvGrpSpPr>
          <a:grpSpLocks/>
        </xdr:cNvGrpSpPr>
      </xdr:nvGrpSpPr>
      <xdr:grpSpPr>
        <a:xfrm>
          <a:off x="5886450" y="0"/>
          <a:ext cx="104775" cy="0"/>
          <a:chOff x="493" y="175"/>
          <a:chExt cx="10" cy="12"/>
        </a:xfrm>
        <a:solidFill>
          <a:srgbClr val="FFFFFF"/>
        </a:solidFill>
      </xdr:grpSpPr>
      <xdr:sp>
        <xdr:nvSpPr>
          <xdr:cNvPr id="1322" name="Line 37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23" name="Line 37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324" name="Group 375"/>
        <xdr:cNvGrpSpPr>
          <a:grpSpLocks/>
        </xdr:cNvGrpSpPr>
      </xdr:nvGrpSpPr>
      <xdr:grpSpPr>
        <a:xfrm>
          <a:off x="5067300" y="0"/>
          <a:ext cx="104775" cy="0"/>
          <a:chOff x="493" y="175"/>
          <a:chExt cx="10" cy="12"/>
        </a:xfrm>
        <a:solidFill>
          <a:srgbClr val="FFFFFF"/>
        </a:solidFill>
      </xdr:grpSpPr>
      <xdr:sp>
        <xdr:nvSpPr>
          <xdr:cNvPr id="1325" name="Line 37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26" name="Line 37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327" name="Group 378"/>
        <xdr:cNvGrpSpPr>
          <a:grpSpLocks/>
        </xdr:cNvGrpSpPr>
      </xdr:nvGrpSpPr>
      <xdr:grpSpPr>
        <a:xfrm>
          <a:off x="5067300" y="0"/>
          <a:ext cx="104775" cy="0"/>
          <a:chOff x="493" y="175"/>
          <a:chExt cx="10" cy="12"/>
        </a:xfrm>
        <a:solidFill>
          <a:srgbClr val="FFFFFF"/>
        </a:solidFill>
      </xdr:grpSpPr>
      <xdr:sp>
        <xdr:nvSpPr>
          <xdr:cNvPr id="1328" name="Line 37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29" name="Line 38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330" name="Group 381"/>
        <xdr:cNvGrpSpPr>
          <a:grpSpLocks/>
        </xdr:cNvGrpSpPr>
      </xdr:nvGrpSpPr>
      <xdr:grpSpPr>
        <a:xfrm>
          <a:off x="5067300" y="0"/>
          <a:ext cx="104775" cy="0"/>
          <a:chOff x="493" y="175"/>
          <a:chExt cx="10" cy="12"/>
        </a:xfrm>
        <a:solidFill>
          <a:srgbClr val="FFFFFF"/>
        </a:solidFill>
      </xdr:grpSpPr>
      <xdr:sp>
        <xdr:nvSpPr>
          <xdr:cNvPr id="1331" name="Line 38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32" name="Line 38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333" name="Group 384"/>
        <xdr:cNvGrpSpPr>
          <a:grpSpLocks/>
        </xdr:cNvGrpSpPr>
      </xdr:nvGrpSpPr>
      <xdr:grpSpPr>
        <a:xfrm>
          <a:off x="5886450" y="0"/>
          <a:ext cx="104775" cy="0"/>
          <a:chOff x="493" y="175"/>
          <a:chExt cx="10" cy="12"/>
        </a:xfrm>
        <a:solidFill>
          <a:srgbClr val="FFFFFF"/>
        </a:solidFill>
      </xdr:grpSpPr>
      <xdr:sp>
        <xdr:nvSpPr>
          <xdr:cNvPr id="1334" name="Line 38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35" name="Line 38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336" name="Group 387"/>
        <xdr:cNvGrpSpPr>
          <a:grpSpLocks/>
        </xdr:cNvGrpSpPr>
      </xdr:nvGrpSpPr>
      <xdr:grpSpPr>
        <a:xfrm>
          <a:off x="5886450" y="0"/>
          <a:ext cx="104775" cy="0"/>
          <a:chOff x="493" y="175"/>
          <a:chExt cx="10" cy="12"/>
        </a:xfrm>
        <a:solidFill>
          <a:srgbClr val="FFFFFF"/>
        </a:solidFill>
      </xdr:grpSpPr>
      <xdr:sp>
        <xdr:nvSpPr>
          <xdr:cNvPr id="1337" name="Line 38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38" name="Line 38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339" name="Group 390"/>
        <xdr:cNvGrpSpPr>
          <a:grpSpLocks/>
        </xdr:cNvGrpSpPr>
      </xdr:nvGrpSpPr>
      <xdr:grpSpPr>
        <a:xfrm>
          <a:off x="5886450" y="0"/>
          <a:ext cx="104775" cy="0"/>
          <a:chOff x="493" y="175"/>
          <a:chExt cx="10" cy="12"/>
        </a:xfrm>
        <a:solidFill>
          <a:srgbClr val="FFFFFF"/>
        </a:solidFill>
      </xdr:grpSpPr>
      <xdr:sp>
        <xdr:nvSpPr>
          <xdr:cNvPr id="1340" name="Line 39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41" name="Line 39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xdr:col>
      <xdr:colOff>0</xdr:colOff>
      <xdr:row>0</xdr:row>
      <xdr:rowOff>0</xdr:rowOff>
    </xdr:from>
    <xdr:to>
      <xdr:col>3</xdr:col>
      <xdr:colOff>0</xdr:colOff>
      <xdr:row>0</xdr:row>
      <xdr:rowOff>0</xdr:rowOff>
    </xdr:to>
    <xdr:sp>
      <xdr:nvSpPr>
        <xdr:cNvPr id="1342" name="Line 393"/>
        <xdr:cNvSpPr>
          <a:spLocks/>
        </xdr:cNvSpPr>
      </xdr:nvSpPr>
      <xdr:spPr>
        <a:xfrm>
          <a:off x="1609725"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0</xdr:row>
      <xdr:rowOff>0</xdr:rowOff>
    </xdr:from>
    <xdr:to>
      <xdr:col>15</xdr:col>
      <xdr:colOff>0</xdr:colOff>
      <xdr:row>0</xdr:row>
      <xdr:rowOff>0</xdr:rowOff>
    </xdr:to>
    <xdr:sp>
      <xdr:nvSpPr>
        <xdr:cNvPr id="1343" name="Line 394"/>
        <xdr:cNvSpPr>
          <a:spLocks/>
        </xdr:cNvSpPr>
      </xdr:nvSpPr>
      <xdr:spPr>
        <a:xfrm>
          <a:off x="1050607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0</xdr:row>
      <xdr:rowOff>0</xdr:rowOff>
    </xdr:from>
    <xdr:to>
      <xdr:col>6</xdr:col>
      <xdr:colOff>619125</xdr:colOff>
      <xdr:row>0</xdr:row>
      <xdr:rowOff>0</xdr:rowOff>
    </xdr:to>
    <xdr:grpSp>
      <xdr:nvGrpSpPr>
        <xdr:cNvPr id="1344" name="Group 395"/>
        <xdr:cNvGrpSpPr>
          <a:grpSpLocks/>
        </xdr:cNvGrpSpPr>
      </xdr:nvGrpSpPr>
      <xdr:grpSpPr>
        <a:xfrm>
          <a:off x="5067300" y="0"/>
          <a:ext cx="104775" cy="0"/>
          <a:chOff x="493" y="175"/>
          <a:chExt cx="10" cy="12"/>
        </a:xfrm>
        <a:solidFill>
          <a:srgbClr val="FFFFFF"/>
        </a:solidFill>
      </xdr:grpSpPr>
      <xdr:sp>
        <xdr:nvSpPr>
          <xdr:cNvPr id="1345" name="Line 39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46" name="Line 39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347" name="Group 398"/>
        <xdr:cNvGrpSpPr>
          <a:grpSpLocks/>
        </xdr:cNvGrpSpPr>
      </xdr:nvGrpSpPr>
      <xdr:grpSpPr>
        <a:xfrm>
          <a:off x="5067300" y="0"/>
          <a:ext cx="104775" cy="0"/>
          <a:chOff x="493" y="175"/>
          <a:chExt cx="10" cy="12"/>
        </a:xfrm>
        <a:solidFill>
          <a:srgbClr val="FFFFFF"/>
        </a:solidFill>
      </xdr:grpSpPr>
      <xdr:sp>
        <xdr:nvSpPr>
          <xdr:cNvPr id="1348" name="Line 39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49" name="Line 40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0</xdr:row>
      <xdr:rowOff>0</xdr:rowOff>
    </xdr:from>
    <xdr:to>
      <xdr:col>6</xdr:col>
      <xdr:colOff>619125</xdr:colOff>
      <xdr:row>0</xdr:row>
      <xdr:rowOff>0</xdr:rowOff>
    </xdr:to>
    <xdr:grpSp>
      <xdr:nvGrpSpPr>
        <xdr:cNvPr id="1350" name="Group 401"/>
        <xdr:cNvGrpSpPr>
          <a:grpSpLocks/>
        </xdr:cNvGrpSpPr>
      </xdr:nvGrpSpPr>
      <xdr:grpSpPr>
        <a:xfrm>
          <a:off x="5067300" y="0"/>
          <a:ext cx="104775" cy="0"/>
          <a:chOff x="493" y="175"/>
          <a:chExt cx="10" cy="12"/>
        </a:xfrm>
        <a:solidFill>
          <a:srgbClr val="FFFFFF"/>
        </a:solidFill>
      </xdr:grpSpPr>
      <xdr:sp>
        <xdr:nvSpPr>
          <xdr:cNvPr id="1351" name="Line 40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52" name="Line 40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353" name="Group 404"/>
        <xdr:cNvGrpSpPr>
          <a:grpSpLocks/>
        </xdr:cNvGrpSpPr>
      </xdr:nvGrpSpPr>
      <xdr:grpSpPr>
        <a:xfrm>
          <a:off x="5886450" y="0"/>
          <a:ext cx="104775" cy="0"/>
          <a:chOff x="493" y="175"/>
          <a:chExt cx="10" cy="12"/>
        </a:xfrm>
        <a:solidFill>
          <a:srgbClr val="FFFFFF"/>
        </a:solidFill>
      </xdr:grpSpPr>
      <xdr:sp>
        <xdr:nvSpPr>
          <xdr:cNvPr id="1354" name="Line 40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55" name="Line 40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356" name="Group 407"/>
        <xdr:cNvGrpSpPr>
          <a:grpSpLocks/>
        </xdr:cNvGrpSpPr>
      </xdr:nvGrpSpPr>
      <xdr:grpSpPr>
        <a:xfrm>
          <a:off x="5886450" y="0"/>
          <a:ext cx="104775" cy="0"/>
          <a:chOff x="493" y="175"/>
          <a:chExt cx="10" cy="12"/>
        </a:xfrm>
        <a:solidFill>
          <a:srgbClr val="FFFFFF"/>
        </a:solidFill>
      </xdr:grpSpPr>
      <xdr:sp>
        <xdr:nvSpPr>
          <xdr:cNvPr id="1357" name="Line 40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58" name="Line 40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0</xdr:row>
      <xdr:rowOff>0</xdr:rowOff>
    </xdr:from>
    <xdr:to>
      <xdr:col>7</xdr:col>
      <xdr:colOff>619125</xdr:colOff>
      <xdr:row>0</xdr:row>
      <xdr:rowOff>0</xdr:rowOff>
    </xdr:to>
    <xdr:grpSp>
      <xdr:nvGrpSpPr>
        <xdr:cNvPr id="1359" name="Group 410"/>
        <xdr:cNvGrpSpPr>
          <a:grpSpLocks/>
        </xdr:cNvGrpSpPr>
      </xdr:nvGrpSpPr>
      <xdr:grpSpPr>
        <a:xfrm>
          <a:off x="5886450" y="0"/>
          <a:ext cx="104775" cy="0"/>
          <a:chOff x="493" y="175"/>
          <a:chExt cx="10" cy="12"/>
        </a:xfrm>
        <a:solidFill>
          <a:srgbClr val="FFFFFF"/>
        </a:solidFill>
      </xdr:grpSpPr>
      <xdr:sp>
        <xdr:nvSpPr>
          <xdr:cNvPr id="1360" name="Line 41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361" name="Line 41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11</xdr:col>
      <xdr:colOff>676275</xdr:colOff>
      <xdr:row>0</xdr:row>
      <xdr:rowOff>0</xdr:rowOff>
    </xdr:from>
    <xdr:to>
      <xdr:col>13</xdr:col>
      <xdr:colOff>9525</xdr:colOff>
      <xdr:row>0</xdr:row>
      <xdr:rowOff>0</xdr:rowOff>
    </xdr:to>
    <xdr:sp>
      <xdr:nvSpPr>
        <xdr:cNvPr id="1362" name="Line 413"/>
        <xdr:cNvSpPr>
          <a:spLocks/>
        </xdr:cNvSpPr>
      </xdr:nvSpPr>
      <xdr:spPr>
        <a:xfrm flipH="1">
          <a:off x="9153525" y="0"/>
          <a:ext cx="6858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14</xdr:row>
      <xdr:rowOff>200025</xdr:rowOff>
    </xdr:from>
    <xdr:to>
      <xdr:col>3</xdr:col>
      <xdr:colOff>9525</xdr:colOff>
      <xdr:row>14</xdr:row>
      <xdr:rowOff>200025</xdr:rowOff>
    </xdr:to>
    <xdr:sp>
      <xdr:nvSpPr>
        <xdr:cNvPr id="1363" name="Line 414"/>
        <xdr:cNvSpPr>
          <a:spLocks/>
        </xdr:cNvSpPr>
      </xdr:nvSpPr>
      <xdr:spPr>
        <a:xfrm>
          <a:off x="1619250" y="53721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11</xdr:row>
      <xdr:rowOff>161925</xdr:rowOff>
    </xdr:from>
    <xdr:to>
      <xdr:col>3</xdr:col>
      <xdr:colOff>0</xdr:colOff>
      <xdr:row>11</xdr:row>
      <xdr:rowOff>161925</xdr:rowOff>
    </xdr:to>
    <xdr:sp>
      <xdr:nvSpPr>
        <xdr:cNvPr id="1364" name="Line 415"/>
        <xdr:cNvSpPr>
          <a:spLocks/>
        </xdr:cNvSpPr>
      </xdr:nvSpPr>
      <xdr:spPr>
        <a:xfrm>
          <a:off x="1609725" y="4076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19050</xdr:colOff>
      <xdr:row>17</xdr:row>
      <xdr:rowOff>190500</xdr:rowOff>
    </xdr:from>
    <xdr:to>
      <xdr:col>3</xdr:col>
      <xdr:colOff>19050</xdr:colOff>
      <xdr:row>17</xdr:row>
      <xdr:rowOff>190500</xdr:rowOff>
    </xdr:to>
    <xdr:sp>
      <xdr:nvSpPr>
        <xdr:cNvPr id="1365" name="Line 416"/>
        <xdr:cNvSpPr>
          <a:spLocks/>
        </xdr:cNvSpPr>
      </xdr:nvSpPr>
      <xdr:spPr>
        <a:xfrm>
          <a:off x="1628775" y="66198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200025</xdr:rowOff>
    </xdr:from>
    <xdr:to>
      <xdr:col>3</xdr:col>
      <xdr:colOff>0</xdr:colOff>
      <xdr:row>20</xdr:row>
      <xdr:rowOff>200025</xdr:rowOff>
    </xdr:to>
    <xdr:sp>
      <xdr:nvSpPr>
        <xdr:cNvPr id="1366" name="Line 417"/>
        <xdr:cNvSpPr>
          <a:spLocks/>
        </xdr:cNvSpPr>
      </xdr:nvSpPr>
      <xdr:spPr>
        <a:xfrm>
          <a:off x="1609725" y="7886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23</xdr:row>
      <xdr:rowOff>171450</xdr:rowOff>
    </xdr:from>
    <xdr:to>
      <xdr:col>3</xdr:col>
      <xdr:colOff>9525</xdr:colOff>
      <xdr:row>23</xdr:row>
      <xdr:rowOff>171450</xdr:rowOff>
    </xdr:to>
    <xdr:sp>
      <xdr:nvSpPr>
        <xdr:cNvPr id="1367" name="Line 418"/>
        <xdr:cNvSpPr>
          <a:spLocks/>
        </xdr:cNvSpPr>
      </xdr:nvSpPr>
      <xdr:spPr>
        <a:xfrm>
          <a:off x="1619250" y="91154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368" name="Line 419"/>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369" name="Line 420"/>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370" name="Line 421"/>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371" name="Line 422"/>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372" name="Line 423"/>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373" name="Line 424"/>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374" name="Line 425"/>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375" name="Line 426"/>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376" name="Line 427"/>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377" name="Line 428"/>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378" name="Line 429"/>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379" name="Line 430"/>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380" name="Line 431"/>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381" name="Line 432"/>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382" name="Line 433"/>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383" name="Line 434"/>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384" name="Line 435"/>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385" name="Line 436"/>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386" name="Line 437"/>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387" name="Line 438"/>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388" name="Line 439"/>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389" name="Line 440"/>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390" name="Line 441"/>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200025</xdr:rowOff>
    </xdr:from>
    <xdr:to>
      <xdr:col>3</xdr:col>
      <xdr:colOff>0</xdr:colOff>
      <xdr:row>14</xdr:row>
      <xdr:rowOff>200025</xdr:rowOff>
    </xdr:to>
    <xdr:sp>
      <xdr:nvSpPr>
        <xdr:cNvPr id="1391" name="Line 442"/>
        <xdr:cNvSpPr>
          <a:spLocks/>
        </xdr:cNvSpPr>
      </xdr:nvSpPr>
      <xdr:spPr>
        <a:xfrm>
          <a:off x="1609725" y="53721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11</xdr:row>
      <xdr:rowOff>171450</xdr:rowOff>
    </xdr:from>
    <xdr:to>
      <xdr:col>3</xdr:col>
      <xdr:colOff>9525</xdr:colOff>
      <xdr:row>11</xdr:row>
      <xdr:rowOff>171450</xdr:rowOff>
    </xdr:to>
    <xdr:sp>
      <xdr:nvSpPr>
        <xdr:cNvPr id="1392" name="Line 443"/>
        <xdr:cNvSpPr>
          <a:spLocks/>
        </xdr:cNvSpPr>
      </xdr:nvSpPr>
      <xdr:spPr>
        <a:xfrm>
          <a:off x="1619250" y="40862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4</xdr:row>
      <xdr:rowOff>190500</xdr:rowOff>
    </xdr:from>
    <xdr:to>
      <xdr:col>6</xdr:col>
      <xdr:colOff>790575</xdr:colOff>
      <xdr:row>4</xdr:row>
      <xdr:rowOff>400050</xdr:rowOff>
    </xdr:to>
    <xdr:sp>
      <xdr:nvSpPr>
        <xdr:cNvPr id="1393" name="Rectangle 445"/>
        <xdr:cNvSpPr>
          <a:spLocks/>
        </xdr:cNvSpPr>
      </xdr:nvSpPr>
      <xdr:spPr>
        <a:xfrm>
          <a:off x="4581525" y="166687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28</xdr:row>
      <xdr:rowOff>0</xdr:rowOff>
    </xdr:from>
    <xdr:to>
      <xdr:col>18</xdr:col>
      <xdr:colOff>447675</xdr:colOff>
      <xdr:row>28</xdr:row>
      <xdr:rowOff>0</xdr:rowOff>
    </xdr:to>
    <xdr:sp>
      <xdr:nvSpPr>
        <xdr:cNvPr id="1394" name="Line 449"/>
        <xdr:cNvSpPr>
          <a:spLocks/>
        </xdr:cNvSpPr>
      </xdr:nvSpPr>
      <xdr:spPr>
        <a:xfrm>
          <a:off x="13344525" y="108775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1395" name="Line 450"/>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1396" name="Line 451"/>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1397" name="Line 452"/>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1398" name="Line 453"/>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1399" name="Line 454"/>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1400" name="Line 455"/>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1401" name="Line 456"/>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1402" name="Line 457"/>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1403" name="Line 458"/>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1404" name="Line 459"/>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6</xdr:row>
      <xdr:rowOff>123825</xdr:rowOff>
    </xdr:from>
    <xdr:to>
      <xdr:col>8</xdr:col>
      <xdr:colOff>619125</xdr:colOff>
      <xdr:row>6</xdr:row>
      <xdr:rowOff>123825</xdr:rowOff>
    </xdr:to>
    <xdr:sp>
      <xdr:nvSpPr>
        <xdr:cNvPr id="1405" name="Line 460"/>
        <xdr:cNvSpPr>
          <a:spLocks/>
        </xdr:cNvSpPr>
      </xdr:nvSpPr>
      <xdr:spPr>
        <a:xfrm>
          <a:off x="6210300" y="23526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828675</xdr:colOff>
      <xdr:row>7</xdr:row>
      <xdr:rowOff>19050</xdr:rowOff>
    </xdr:from>
    <xdr:to>
      <xdr:col>8</xdr:col>
      <xdr:colOff>0</xdr:colOff>
      <xdr:row>24</xdr:row>
      <xdr:rowOff>409575</xdr:rowOff>
    </xdr:to>
    <xdr:sp>
      <xdr:nvSpPr>
        <xdr:cNvPr id="1406" name="Line 461"/>
        <xdr:cNvSpPr>
          <a:spLocks/>
        </xdr:cNvSpPr>
      </xdr:nvSpPr>
      <xdr:spPr>
        <a:xfrm flipH="1">
          <a:off x="6200775" y="2590800"/>
          <a:ext cx="9525" cy="71818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5</xdr:row>
      <xdr:rowOff>161925</xdr:rowOff>
    </xdr:from>
    <xdr:to>
      <xdr:col>6</xdr:col>
      <xdr:colOff>781050</xdr:colOff>
      <xdr:row>6</xdr:row>
      <xdr:rowOff>28575</xdr:rowOff>
    </xdr:to>
    <xdr:sp>
      <xdr:nvSpPr>
        <xdr:cNvPr id="1407" name="Rectangle 462"/>
        <xdr:cNvSpPr>
          <a:spLocks/>
        </xdr:cNvSpPr>
      </xdr:nvSpPr>
      <xdr:spPr>
        <a:xfrm>
          <a:off x="4581525" y="204787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6</xdr:row>
      <xdr:rowOff>180975</xdr:rowOff>
    </xdr:from>
    <xdr:to>
      <xdr:col>6</xdr:col>
      <xdr:colOff>781050</xdr:colOff>
      <xdr:row>7</xdr:row>
      <xdr:rowOff>28575</xdr:rowOff>
    </xdr:to>
    <xdr:sp>
      <xdr:nvSpPr>
        <xdr:cNvPr id="1408" name="Rectangle 463"/>
        <xdr:cNvSpPr>
          <a:spLocks/>
        </xdr:cNvSpPr>
      </xdr:nvSpPr>
      <xdr:spPr>
        <a:xfrm>
          <a:off x="4581525" y="240982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4</xdr:row>
      <xdr:rowOff>180975</xdr:rowOff>
    </xdr:from>
    <xdr:to>
      <xdr:col>7</xdr:col>
      <xdr:colOff>790575</xdr:colOff>
      <xdr:row>4</xdr:row>
      <xdr:rowOff>371475</xdr:rowOff>
    </xdr:to>
    <xdr:sp>
      <xdr:nvSpPr>
        <xdr:cNvPr id="1409" name="Rectangle 464"/>
        <xdr:cNvSpPr>
          <a:spLocks/>
        </xdr:cNvSpPr>
      </xdr:nvSpPr>
      <xdr:spPr>
        <a:xfrm>
          <a:off x="5400675" y="165735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4</xdr:row>
      <xdr:rowOff>190500</xdr:rowOff>
    </xdr:from>
    <xdr:to>
      <xdr:col>7</xdr:col>
      <xdr:colOff>790575</xdr:colOff>
      <xdr:row>4</xdr:row>
      <xdr:rowOff>400050</xdr:rowOff>
    </xdr:to>
    <xdr:sp>
      <xdr:nvSpPr>
        <xdr:cNvPr id="1410" name="Rectangle 465"/>
        <xdr:cNvSpPr>
          <a:spLocks/>
        </xdr:cNvSpPr>
      </xdr:nvSpPr>
      <xdr:spPr>
        <a:xfrm>
          <a:off x="5400675" y="166687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5</xdr:row>
      <xdr:rowOff>161925</xdr:rowOff>
    </xdr:from>
    <xdr:to>
      <xdr:col>7</xdr:col>
      <xdr:colOff>781050</xdr:colOff>
      <xdr:row>6</xdr:row>
      <xdr:rowOff>28575</xdr:rowOff>
    </xdr:to>
    <xdr:sp>
      <xdr:nvSpPr>
        <xdr:cNvPr id="1411" name="Rectangle 466"/>
        <xdr:cNvSpPr>
          <a:spLocks/>
        </xdr:cNvSpPr>
      </xdr:nvSpPr>
      <xdr:spPr>
        <a:xfrm>
          <a:off x="5400675" y="204787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6</xdr:row>
      <xdr:rowOff>180975</xdr:rowOff>
    </xdr:from>
    <xdr:to>
      <xdr:col>7</xdr:col>
      <xdr:colOff>781050</xdr:colOff>
      <xdr:row>7</xdr:row>
      <xdr:rowOff>28575</xdr:rowOff>
    </xdr:to>
    <xdr:sp>
      <xdr:nvSpPr>
        <xdr:cNvPr id="1412" name="Rectangle 467"/>
        <xdr:cNvSpPr>
          <a:spLocks/>
        </xdr:cNvSpPr>
      </xdr:nvSpPr>
      <xdr:spPr>
        <a:xfrm>
          <a:off x="5400675" y="240982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9525</xdr:colOff>
      <xdr:row>26</xdr:row>
      <xdr:rowOff>142875</xdr:rowOff>
    </xdr:from>
    <xdr:to>
      <xdr:col>7</xdr:col>
      <xdr:colOff>828675</xdr:colOff>
      <xdr:row>26</xdr:row>
      <xdr:rowOff>142875</xdr:rowOff>
    </xdr:to>
    <xdr:sp>
      <xdr:nvSpPr>
        <xdr:cNvPr id="1413" name="Line 468"/>
        <xdr:cNvSpPr>
          <a:spLocks/>
        </xdr:cNvSpPr>
      </xdr:nvSpPr>
      <xdr:spPr>
        <a:xfrm>
          <a:off x="4562475" y="10239375"/>
          <a:ext cx="1638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57150</xdr:colOff>
      <xdr:row>26</xdr:row>
      <xdr:rowOff>228600</xdr:rowOff>
    </xdr:from>
    <xdr:to>
      <xdr:col>7</xdr:col>
      <xdr:colOff>542925</xdr:colOff>
      <xdr:row>27</xdr:row>
      <xdr:rowOff>200025</xdr:rowOff>
    </xdr:to>
    <xdr:sp>
      <xdr:nvSpPr>
        <xdr:cNvPr id="1414" name="TextBox 469"/>
        <xdr:cNvSpPr txBox="1">
          <a:spLocks noChangeArrowheads="1"/>
        </xdr:cNvSpPr>
      </xdr:nvSpPr>
      <xdr:spPr>
        <a:xfrm>
          <a:off x="4610100" y="10325100"/>
          <a:ext cx="1304925" cy="2857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6</xdr:col>
      <xdr:colOff>38100</xdr:colOff>
      <xdr:row>9</xdr:row>
      <xdr:rowOff>28575</xdr:rowOff>
    </xdr:from>
    <xdr:to>
      <xdr:col>7</xdr:col>
      <xdr:colOff>590550</xdr:colOff>
      <xdr:row>9</xdr:row>
      <xdr:rowOff>238125</xdr:rowOff>
    </xdr:to>
    <xdr:sp>
      <xdr:nvSpPr>
        <xdr:cNvPr id="1415" name="TextBox 470"/>
        <xdr:cNvSpPr txBox="1">
          <a:spLocks noChangeArrowheads="1"/>
        </xdr:cNvSpPr>
      </xdr:nvSpPr>
      <xdr:spPr>
        <a:xfrm>
          <a:off x="4591050" y="3228975"/>
          <a:ext cx="1371600" cy="2095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上週投資報酬率</a:t>
          </a:r>
          <a:r>
            <a:rPr lang="en-US" cap="none" sz="900" b="1" i="0" u="none" baseline="0">
              <a:latin typeface="Times New Roman"/>
              <a:ea typeface="Times New Roman"/>
              <a:cs typeface="Times New Roman"/>
            </a:rPr>
            <a:t>(%)=</a:t>
          </a:r>
        </a:p>
      </xdr:txBody>
    </xdr:sp>
    <xdr:clientData/>
  </xdr:twoCellAnchor>
  <xdr:twoCellAnchor>
    <xdr:from>
      <xdr:col>6</xdr:col>
      <xdr:colOff>542925</xdr:colOff>
      <xdr:row>4</xdr:row>
      <xdr:rowOff>257175</xdr:rowOff>
    </xdr:from>
    <xdr:to>
      <xdr:col>6</xdr:col>
      <xdr:colOff>647700</xdr:colOff>
      <xdr:row>4</xdr:row>
      <xdr:rowOff>371475</xdr:rowOff>
    </xdr:to>
    <xdr:grpSp>
      <xdr:nvGrpSpPr>
        <xdr:cNvPr id="1416" name="Group 471"/>
        <xdr:cNvGrpSpPr>
          <a:grpSpLocks/>
        </xdr:cNvGrpSpPr>
      </xdr:nvGrpSpPr>
      <xdr:grpSpPr>
        <a:xfrm>
          <a:off x="5095875" y="1733550"/>
          <a:ext cx="104775" cy="114300"/>
          <a:chOff x="493" y="175"/>
          <a:chExt cx="10" cy="12"/>
        </a:xfrm>
        <a:solidFill>
          <a:srgbClr val="FFFFFF"/>
        </a:solidFill>
      </xdr:grpSpPr>
      <xdr:sp>
        <xdr:nvSpPr>
          <xdr:cNvPr id="1417" name="Line 47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18" name="Line 47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xdr:row>
      <xdr:rowOff>209550</xdr:rowOff>
    </xdr:from>
    <xdr:to>
      <xdr:col>6</xdr:col>
      <xdr:colOff>619125</xdr:colOff>
      <xdr:row>5</xdr:row>
      <xdr:rowOff>323850</xdr:rowOff>
    </xdr:to>
    <xdr:grpSp>
      <xdr:nvGrpSpPr>
        <xdr:cNvPr id="1419" name="Group 474"/>
        <xdr:cNvGrpSpPr>
          <a:grpSpLocks/>
        </xdr:cNvGrpSpPr>
      </xdr:nvGrpSpPr>
      <xdr:grpSpPr>
        <a:xfrm>
          <a:off x="5067300" y="2095500"/>
          <a:ext cx="104775" cy="114300"/>
          <a:chOff x="493" y="175"/>
          <a:chExt cx="10" cy="12"/>
        </a:xfrm>
        <a:solidFill>
          <a:srgbClr val="FFFFFF"/>
        </a:solidFill>
      </xdr:grpSpPr>
      <xdr:sp>
        <xdr:nvSpPr>
          <xdr:cNvPr id="1420" name="Line 47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21" name="Line 47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4</xdr:row>
      <xdr:rowOff>257175</xdr:rowOff>
    </xdr:from>
    <xdr:to>
      <xdr:col>7</xdr:col>
      <xdr:colOff>609600</xdr:colOff>
      <xdr:row>4</xdr:row>
      <xdr:rowOff>371475</xdr:rowOff>
    </xdr:to>
    <xdr:grpSp>
      <xdr:nvGrpSpPr>
        <xdr:cNvPr id="1422" name="Group 477"/>
        <xdr:cNvGrpSpPr>
          <a:grpSpLocks/>
        </xdr:cNvGrpSpPr>
      </xdr:nvGrpSpPr>
      <xdr:grpSpPr>
        <a:xfrm>
          <a:off x="5876925" y="1733550"/>
          <a:ext cx="104775" cy="114300"/>
          <a:chOff x="493" y="175"/>
          <a:chExt cx="10" cy="12"/>
        </a:xfrm>
        <a:solidFill>
          <a:srgbClr val="FFFFFF"/>
        </a:solidFill>
      </xdr:grpSpPr>
      <xdr:sp>
        <xdr:nvSpPr>
          <xdr:cNvPr id="1423" name="Line 47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24" name="Line 47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5</xdr:row>
      <xdr:rowOff>209550</xdr:rowOff>
    </xdr:from>
    <xdr:to>
      <xdr:col>7</xdr:col>
      <xdr:colOff>590550</xdr:colOff>
      <xdr:row>5</xdr:row>
      <xdr:rowOff>323850</xdr:rowOff>
    </xdr:to>
    <xdr:grpSp>
      <xdr:nvGrpSpPr>
        <xdr:cNvPr id="1425" name="Group 480"/>
        <xdr:cNvGrpSpPr>
          <a:grpSpLocks/>
        </xdr:cNvGrpSpPr>
      </xdr:nvGrpSpPr>
      <xdr:grpSpPr>
        <a:xfrm>
          <a:off x="5857875" y="2095500"/>
          <a:ext cx="104775" cy="114300"/>
          <a:chOff x="493" y="175"/>
          <a:chExt cx="10" cy="12"/>
        </a:xfrm>
        <a:solidFill>
          <a:srgbClr val="FFFFFF"/>
        </a:solidFill>
      </xdr:grpSpPr>
      <xdr:sp>
        <xdr:nvSpPr>
          <xdr:cNvPr id="1426" name="Line 48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27" name="Line 48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6</xdr:row>
      <xdr:rowOff>209550</xdr:rowOff>
    </xdr:from>
    <xdr:to>
      <xdr:col>6</xdr:col>
      <xdr:colOff>619125</xdr:colOff>
      <xdr:row>6</xdr:row>
      <xdr:rowOff>323850</xdr:rowOff>
    </xdr:to>
    <xdr:grpSp>
      <xdr:nvGrpSpPr>
        <xdr:cNvPr id="1428" name="Group 483"/>
        <xdr:cNvGrpSpPr>
          <a:grpSpLocks/>
        </xdr:cNvGrpSpPr>
      </xdr:nvGrpSpPr>
      <xdr:grpSpPr>
        <a:xfrm>
          <a:off x="5067300" y="2438400"/>
          <a:ext cx="104775" cy="114300"/>
          <a:chOff x="493" y="175"/>
          <a:chExt cx="10" cy="12"/>
        </a:xfrm>
        <a:solidFill>
          <a:srgbClr val="FFFFFF"/>
        </a:solidFill>
      </xdr:grpSpPr>
      <xdr:sp>
        <xdr:nvSpPr>
          <xdr:cNvPr id="1429" name="Line 48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30" name="Line 48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6</xdr:row>
      <xdr:rowOff>209550</xdr:rowOff>
    </xdr:from>
    <xdr:to>
      <xdr:col>7</xdr:col>
      <xdr:colOff>590550</xdr:colOff>
      <xdr:row>6</xdr:row>
      <xdr:rowOff>323850</xdr:rowOff>
    </xdr:to>
    <xdr:grpSp>
      <xdr:nvGrpSpPr>
        <xdr:cNvPr id="1431" name="Group 486"/>
        <xdr:cNvGrpSpPr>
          <a:grpSpLocks/>
        </xdr:cNvGrpSpPr>
      </xdr:nvGrpSpPr>
      <xdr:grpSpPr>
        <a:xfrm>
          <a:off x="5857875" y="2438400"/>
          <a:ext cx="104775" cy="114300"/>
          <a:chOff x="493" y="175"/>
          <a:chExt cx="10" cy="12"/>
        </a:xfrm>
        <a:solidFill>
          <a:srgbClr val="FFFFFF"/>
        </a:solidFill>
      </xdr:grpSpPr>
      <xdr:sp>
        <xdr:nvSpPr>
          <xdr:cNvPr id="1432" name="Line 48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33" name="Line 48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0</xdr:colOff>
      <xdr:row>13</xdr:row>
      <xdr:rowOff>9525</xdr:rowOff>
    </xdr:from>
    <xdr:to>
      <xdr:col>7</xdr:col>
      <xdr:colOff>0</xdr:colOff>
      <xdr:row>24</xdr:row>
      <xdr:rowOff>409575</xdr:rowOff>
    </xdr:to>
    <xdr:sp>
      <xdr:nvSpPr>
        <xdr:cNvPr id="1434" name="Line 489"/>
        <xdr:cNvSpPr>
          <a:spLocks/>
        </xdr:cNvSpPr>
      </xdr:nvSpPr>
      <xdr:spPr>
        <a:xfrm flipV="1">
          <a:off x="5372100" y="4762500"/>
          <a:ext cx="0" cy="50101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13</xdr:row>
      <xdr:rowOff>161925</xdr:rowOff>
    </xdr:from>
    <xdr:to>
      <xdr:col>6</xdr:col>
      <xdr:colOff>619125</xdr:colOff>
      <xdr:row>13</xdr:row>
      <xdr:rowOff>276225</xdr:rowOff>
    </xdr:to>
    <xdr:grpSp>
      <xdr:nvGrpSpPr>
        <xdr:cNvPr id="1435" name="Group 490"/>
        <xdr:cNvGrpSpPr>
          <a:grpSpLocks/>
        </xdr:cNvGrpSpPr>
      </xdr:nvGrpSpPr>
      <xdr:grpSpPr>
        <a:xfrm>
          <a:off x="5067300" y="4914900"/>
          <a:ext cx="104775" cy="114300"/>
          <a:chOff x="493" y="175"/>
          <a:chExt cx="10" cy="12"/>
        </a:xfrm>
        <a:solidFill>
          <a:srgbClr val="FFFFFF"/>
        </a:solidFill>
      </xdr:grpSpPr>
      <xdr:sp>
        <xdr:nvSpPr>
          <xdr:cNvPr id="1436" name="Line 49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37" name="Line 49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14</xdr:row>
      <xdr:rowOff>161925</xdr:rowOff>
    </xdr:from>
    <xdr:to>
      <xdr:col>6</xdr:col>
      <xdr:colOff>619125</xdr:colOff>
      <xdr:row>14</xdr:row>
      <xdr:rowOff>276225</xdr:rowOff>
    </xdr:to>
    <xdr:grpSp>
      <xdr:nvGrpSpPr>
        <xdr:cNvPr id="1438" name="Group 493"/>
        <xdr:cNvGrpSpPr>
          <a:grpSpLocks/>
        </xdr:cNvGrpSpPr>
      </xdr:nvGrpSpPr>
      <xdr:grpSpPr>
        <a:xfrm>
          <a:off x="5067300" y="5334000"/>
          <a:ext cx="104775" cy="114300"/>
          <a:chOff x="493" y="175"/>
          <a:chExt cx="10" cy="12"/>
        </a:xfrm>
        <a:solidFill>
          <a:srgbClr val="FFFFFF"/>
        </a:solidFill>
      </xdr:grpSpPr>
      <xdr:sp>
        <xdr:nvSpPr>
          <xdr:cNvPr id="1439" name="Line 49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40" name="Line 49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15</xdr:row>
      <xdr:rowOff>161925</xdr:rowOff>
    </xdr:from>
    <xdr:to>
      <xdr:col>6</xdr:col>
      <xdr:colOff>619125</xdr:colOff>
      <xdr:row>15</xdr:row>
      <xdr:rowOff>276225</xdr:rowOff>
    </xdr:to>
    <xdr:grpSp>
      <xdr:nvGrpSpPr>
        <xdr:cNvPr id="1441" name="Group 496"/>
        <xdr:cNvGrpSpPr>
          <a:grpSpLocks/>
        </xdr:cNvGrpSpPr>
      </xdr:nvGrpSpPr>
      <xdr:grpSpPr>
        <a:xfrm>
          <a:off x="5067300" y="5753100"/>
          <a:ext cx="104775" cy="114300"/>
          <a:chOff x="493" y="175"/>
          <a:chExt cx="10" cy="12"/>
        </a:xfrm>
        <a:solidFill>
          <a:srgbClr val="FFFFFF"/>
        </a:solidFill>
      </xdr:grpSpPr>
      <xdr:sp>
        <xdr:nvSpPr>
          <xdr:cNvPr id="1442" name="Line 49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43" name="Line 49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13</xdr:row>
      <xdr:rowOff>161925</xdr:rowOff>
    </xdr:from>
    <xdr:to>
      <xdr:col>7</xdr:col>
      <xdr:colOff>619125</xdr:colOff>
      <xdr:row>13</xdr:row>
      <xdr:rowOff>276225</xdr:rowOff>
    </xdr:to>
    <xdr:grpSp>
      <xdr:nvGrpSpPr>
        <xdr:cNvPr id="1444" name="Group 499"/>
        <xdr:cNvGrpSpPr>
          <a:grpSpLocks/>
        </xdr:cNvGrpSpPr>
      </xdr:nvGrpSpPr>
      <xdr:grpSpPr>
        <a:xfrm>
          <a:off x="5886450" y="4914900"/>
          <a:ext cx="104775" cy="114300"/>
          <a:chOff x="493" y="175"/>
          <a:chExt cx="10" cy="12"/>
        </a:xfrm>
        <a:solidFill>
          <a:srgbClr val="FFFFFF"/>
        </a:solidFill>
      </xdr:grpSpPr>
      <xdr:sp>
        <xdr:nvSpPr>
          <xdr:cNvPr id="1445" name="Line 50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46" name="Line 50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14</xdr:row>
      <xdr:rowOff>161925</xdr:rowOff>
    </xdr:from>
    <xdr:to>
      <xdr:col>7</xdr:col>
      <xdr:colOff>619125</xdr:colOff>
      <xdr:row>14</xdr:row>
      <xdr:rowOff>276225</xdr:rowOff>
    </xdr:to>
    <xdr:grpSp>
      <xdr:nvGrpSpPr>
        <xdr:cNvPr id="1447" name="Group 502"/>
        <xdr:cNvGrpSpPr>
          <a:grpSpLocks/>
        </xdr:cNvGrpSpPr>
      </xdr:nvGrpSpPr>
      <xdr:grpSpPr>
        <a:xfrm>
          <a:off x="5886450" y="5334000"/>
          <a:ext cx="104775" cy="114300"/>
          <a:chOff x="493" y="175"/>
          <a:chExt cx="10" cy="12"/>
        </a:xfrm>
        <a:solidFill>
          <a:srgbClr val="FFFFFF"/>
        </a:solidFill>
      </xdr:grpSpPr>
      <xdr:sp>
        <xdr:nvSpPr>
          <xdr:cNvPr id="1448" name="Line 50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49" name="Line 50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15</xdr:row>
      <xdr:rowOff>161925</xdr:rowOff>
    </xdr:from>
    <xdr:to>
      <xdr:col>7</xdr:col>
      <xdr:colOff>619125</xdr:colOff>
      <xdr:row>15</xdr:row>
      <xdr:rowOff>276225</xdr:rowOff>
    </xdr:to>
    <xdr:grpSp>
      <xdr:nvGrpSpPr>
        <xdr:cNvPr id="1450" name="Group 505"/>
        <xdr:cNvGrpSpPr>
          <a:grpSpLocks/>
        </xdr:cNvGrpSpPr>
      </xdr:nvGrpSpPr>
      <xdr:grpSpPr>
        <a:xfrm>
          <a:off x="5886450" y="5753100"/>
          <a:ext cx="104775" cy="114300"/>
          <a:chOff x="493" y="175"/>
          <a:chExt cx="10" cy="12"/>
        </a:xfrm>
        <a:solidFill>
          <a:srgbClr val="FFFFFF"/>
        </a:solidFill>
      </xdr:grpSpPr>
      <xdr:sp>
        <xdr:nvSpPr>
          <xdr:cNvPr id="1451" name="Line 50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52" name="Line 50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10</xdr:row>
      <xdr:rowOff>161925</xdr:rowOff>
    </xdr:from>
    <xdr:to>
      <xdr:col>6</xdr:col>
      <xdr:colOff>619125</xdr:colOff>
      <xdr:row>10</xdr:row>
      <xdr:rowOff>276225</xdr:rowOff>
    </xdr:to>
    <xdr:grpSp>
      <xdr:nvGrpSpPr>
        <xdr:cNvPr id="1453" name="Group 508"/>
        <xdr:cNvGrpSpPr>
          <a:grpSpLocks/>
        </xdr:cNvGrpSpPr>
      </xdr:nvGrpSpPr>
      <xdr:grpSpPr>
        <a:xfrm>
          <a:off x="5067300" y="3657600"/>
          <a:ext cx="104775" cy="114300"/>
          <a:chOff x="493" y="175"/>
          <a:chExt cx="10" cy="12"/>
        </a:xfrm>
        <a:solidFill>
          <a:srgbClr val="FFFFFF"/>
        </a:solidFill>
      </xdr:grpSpPr>
      <xdr:sp>
        <xdr:nvSpPr>
          <xdr:cNvPr id="1454" name="Line 50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55" name="Line 51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11</xdr:row>
      <xdr:rowOff>161925</xdr:rowOff>
    </xdr:from>
    <xdr:to>
      <xdr:col>6</xdr:col>
      <xdr:colOff>619125</xdr:colOff>
      <xdr:row>11</xdr:row>
      <xdr:rowOff>276225</xdr:rowOff>
    </xdr:to>
    <xdr:grpSp>
      <xdr:nvGrpSpPr>
        <xdr:cNvPr id="1456" name="Group 511"/>
        <xdr:cNvGrpSpPr>
          <a:grpSpLocks/>
        </xdr:cNvGrpSpPr>
      </xdr:nvGrpSpPr>
      <xdr:grpSpPr>
        <a:xfrm>
          <a:off x="5067300" y="4076700"/>
          <a:ext cx="104775" cy="114300"/>
          <a:chOff x="493" y="175"/>
          <a:chExt cx="10" cy="12"/>
        </a:xfrm>
        <a:solidFill>
          <a:srgbClr val="FFFFFF"/>
        </a:solidFill>
      </xdr:grpSpPr>
      <xdr:sp>
        <xdr:nvSpPr>
          <xdr:cNvPr id="1457" name="Line 51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58" name="Line 51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12</xdr:row>
      <xdr:rowOff>161925</xdr:rowOff>
    </xdr:from>
    <xdr:to>
      <xdr:col>6</xdr:col>
      <xdr:colOff>619125</xdr:colOff>
      <xdr:row>12</xdr:row>
      <xdr:rowOff>276225</xdr:rowOff>
    </xdr:to>
    <xdr:grpSp>
      <xdr:nvGrpSpPr>
        <xdr:cNvPr id="1459" name="Group 514"/>
        <xdr:cNvGrpSpPr>
          <a:grpSpLocks/>
        </xdr:cNvGrpSpPr>
      </xdr:nvGrpSpPr>
      <xdr:grpSpPr>
        <a:xfrm>
          <a:off x="5067300" y="4495800"/>
          <a:ext cx="104775" cy="114300"/>
          <a:chOff x="493" y="175"/>
          <a:chExt cx="10" cy="12"/>
        </a:xfrm>
        <a:solidFill>
          <a:srgbClr val="FFFFFF"/>
        </a:solidFill>
      </xdr:grpSpPr>
      <xdr:sp>
        <xdr:nvSpPr>
          <xdr:cNvPr id="1460" name="Line 51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61" name="Line 51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10</xdr:row>
      <xdr:rowOff>161925</xdr:rowOff>
    </xdr:from>
    <xdr:to>
      <xdr:col>7</xdr:col>
      <xdr:colOff>619125</xdr:colOff>
      <xdr:row>10</xdr:row>
      <xdr:rowOff>276225</xdr:rowOff>
    </xdr:to>
    <xdr:grpSp>
      <xdr:nvGrpSpPr>
        <xdr:cNvPr id="1462" name="Group 517"/>
        <xdr:cNvGrpSpPr>
          <a:grpSpLocks/>
        </xdr:cNvGrpSpPr>
      </xdr:nvGrpSpPr>
      <xdr:grpSpPr>
        <a:xfrm>
          <a:off x="5886450" y="3657600"/>
          <a:ext cx="104775" cy="114300"/>
          <a:chOff x="493" y="175"/>
          <a:chExt cx="10" cy="12"/>
        </a:xfrm>
        <a:solidFill>
          <a:srgbClr val="FFFFFF"/>
        </a:solidFill>
      </xdr:grpSpPr>
      <xdr:sp>
        <xdr:nvSpPr>
          <xdr:cNvPr id="1463" name="Line 51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64" name="Line 51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11</xdr:row>
      <xdr:rowOff>161925</xdr:rowOff>
    </xdr:from>
    <xdr:to>
      <xdr:col>7</xdr:col>
      <xdr:colOff>619125</xdr:colOff>
      <xdr:row>11</xdr:row>
      <xdr:rowOff>276225</xdr:rowOff>
    </xdr:to>
    <xdr:grpSp>
      <xdr:nvGrpSpPr>
        <xdr:cNvPr id="1465" name="Group 520"/>
        <xdr:cNvGrpSpPr>
          <a:grpSpLocks/>
        </xdr:cNvGrpSpPr>
      </xdr:nvGrpSpPr>
      <xdr:grpSpPr>
        <a:xfrm>
          <a:off x="5886450" y="4076700"/>
          <a:ext cx="104775" cy="114300"/>
          <a:chOff x="493" y="175"/>
          <a:chExt cx="10" cy="12"/>
        </a:xfrm>
        <a:solidFill>
          <a:srgbClr val="FFFFFF"/>
        </a:solidFill>
      </xdr:grpSpPr>
      <xdr:sp>
        <xdr:nvSpPr>
          <xdr:cNvPr id="1466" name="Line 52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67" name="Line 52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12</xdr:row>
      <xdr:rowOff>161925</xdr:rowOff>
    </xdr:from>
    <xdr:to>
      <xdr:col>7</xdr:col>
      <xdr:colOff>619125</xdr:colOff>
      <xdr:row>12</xdr:row>
      <xdr:rowOff>276225</xdr:rowOff>
    </xdr:to>
    <xdr:grpSp>
      <xdr:nvGrpSpPr>
        <xdr:cNvPr id="1468" name="Group 523"/>
        <xdr:cNvGrpSpPr>
          <a:grpSpLocks/>
        </xdr:cNvGrpSpPr>
      </xdr:nvGrpSpPr>
      <xdr:grpSpPr>
        <a:xfrm>
          <a:off x="5886450" y="4495800"/>
          <a:ext cx="104775" cy="114300"/>
          <a:chOff x="493" y="175"/>
          <a:chExt cx="10" cy="12"/>
        </a:xfrm>
        <a:solidFill>
          <a:srgbClr val="FFFFFF"/>
        </a:solidFill>
      </xdr:grpSpPr>
      <xdr:sp>
        <xdr:nvSpPr>
          <xdr:cNvPr id="1469" name="Line 52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70" name="Line 52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16</xdr:row>
      <xdr:rowOff>161925</xdr:rowOff>
    </xdr:from>
    <xdr:to>
      <xdr:col>6</xdr:col>
      <xdr:colOff>619125</xdr:colOff>
      <xdr:row>16</xdr:row>
      <xdr:rowOff>276225</xdr:rowOff>
    </xdr:to>
    <xdr:grpSp>
      <xdr:nvGrpSpPr>
        <xdr:cNvPr id="1471" name="Group 526"/>
        <xdr:cNvGrpSpPr>
          <a:grpSpLocks/>
        </xdr:cNvGrpSpPr>
      </xdr:nvGrpSpPr>
      <xdr:grpSpPr>
        <a:xfrm>
          <a:off x="5067300" y="6172200"/>
          <a:ext cx="104775" cy="114300"/>
          <a:chOff x="493" y="175"/>
          <a:chExt cx="10" cy="12"/>
        </a:xfrm>
        <a:solidFill>
          <a:srgbClr val="FFFFFF"/>
        </a:solidFill>
      </xdr:grpSpPr>
      <xdr:sp>
        <xdr:nvSpPr>
          <xdr:cNvPr id="1472" name="Line 52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73" name="Line 52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17</xdr:row>
      <xdr:rowOff>161925</xdr:rowOff>
    </xdr:from>
    <xdr:to>
      <xdr:col>6</xdr:col>
      <xdr:colOff>619125</xdr:colOff>
      <xdr:row>17</xdr:row>
      <xdr:rowOff>276225</xdr:rowOff>
    </xdr:to>
    <xdr:grpSp>
      <xdr:nvGrpSpPr>
        <xdr:cNvPr id="1474" name="Group 529"/>
        <xdr:cNvGrpSpPr>
          <a:grpSpLocks/>
        </xdr:cNvGrpSpPr>
      </xdr:nvGrpSpPr>
      <xdr:grpSpPr>
        <a:xfrm>
          <a:off x="5067300" y="6591300"/>
          <a:ext cx="104775" cy="114300"/>
          <a:chOff x="493" y="175"/>
          <a:chExt cx="10" cy="12"/>
        </a:xfrm>
        <a:solidFill>
          <a:srgbClr val="FFFFFF"/>
        </a:solidFill>
      </xdr:grpSpPr>
      <xdr:sp>
        <xdr:nvSpPr>
          <xdr:cNvPr id="1475" name="Line 53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76" name="Line 53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18</xdr:row>
      <xdr:rowOff>161925</xdr:rowOff>
    </xdr:from>
    <xdr:to>
      <xdr:col>6</xdr:col>
      <xdr:colOff>619125</xdr:colOff>
      <xdr:row>18</xdr:row>
      <xdr:rowOff>276225</xdr:rowOff>
    </xdr:to>
    <xdr:grpSp>
      <xdr:nvGrpSpPr>
        <xdr:cNvPr id="1477" name="Group 532"/>
        <xdr:cNvGrpSpPr>
          <a:grpSpLocks/>
        </xdr:cNvGrpSpPr>
      </xdr:nvGrpSpPr>
      <xdr:grpSpPr>
        <a:xfrm>
          <a:off x="5067300" y="7010400"/>
          <a:ext cx="104775" cy="114300"/>
          <a:chOff x="493" y="175"/>
          <a:chExt cx="10" cy="12"/>
        </a:xfrm>
        <a:solidFill>
          <a:srgbClr val="FFFFFF"/>
        </a:solidFill>
      </xdr:grpSpPr>
      <xdr:sp>
        <xdr:nvSpPr>
          <xdr:cNvPr id="1478" name="Line 53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79" name="Line 53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16</xdr:row>
      <xdr:rowOff>161925</xdr:rowOff>
    </xdr:from>
    <xdr:to>
      <xdr:col>7</xdr:col>
      <xdr:colOff>619125</xdr:colOff>
      <xdr:row>16</xdr:row>
      <xdr:rowOff>276225</xdr:rowOff>
    </xdr:to>
    <xdr:grpSp>
      <xdr:nvGrpSpPr>
        <xdr:cNvPr id="1480" name="Group 535"/>
        <xdr:cNvGrpSpPr>
          <a:grpSpLocks/>
        </xdr:cNvGrpSpPr>
      </xdr:nvGrpSpPr>
      <xdr:grpSpPr>
        <a:xfrm>
          <a:off x="5886450" y="6172200"/>
          <a:ext cx="104775" cy="114300"/>
          <a:chOff x="493" y="175"/>
          <a:chExt cx="10" cy="12"/>
        </a:xfrm>
        <a:solidFill>
          <a:srgbClr val="FFFFFF"/>
        </a:solidFill>
      </xdr:grpSpPr>
      <xdr:sp>
        <xdr:nvSpPr>
          <xdr:cNvPr id="1481" name="Line 53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82" name="Line 53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17</xdr:row>
      <xdr:rowOff>161925</xdr:rowOff>
    </xdr:from>
    <xdr:to>
      <xdr:col>7</xdr:col>
      <xdr:colOff>619125</xdr:colOff>
      <xdr:row>17</xdr:row>
      <xdr:rowOff>276225</xdr:rowOff>
    </xdr:to>
    <xdr:grpSp>
      <xdr:nvGrpSpPr>
        <xdr:cNvPr id="1483" name="Group 538"/>
        <xdr:cNvGrpSpPr>
          <a:grpSpLocks/>
        </xdr:cNvGrpSpPr>
      </xdr:nvGrpSpPr>
      <xdr:grpSpPr>
        <a:xfrm>
          <a:off x="5886450" y="6591300"/>
          <a:ext cx="104775" cy="114300"/>
          <a:chOff x="493" y="175"/>
          <a:chExt cx="10" cy="12"/>
        </a:xfrm>
        <a:solidFill>
          <a:srgbClr val="FFFFFF"/>
        </a:solidFill>
      </xdr:grpSpPr>
      <xdr:sp>
        <xdr:nvSpPr>
          <xdr:cNvPr id="1484" name="Line 53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85" name="Line 54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18</xdr:row>
      <xdr:rowOff>161925</xdr:rowOff>
    </xdr:from>
    <xdr:to>
      <xdr:col>7</xdr:col>
      <xdr:colOff>619125</xdr:colOff>
      <xdr:row>18</xdr:row>
      <xdr:rowOff>276225</xdr:rowOff>
    </xdr:to>
    <xdr:grpSp>
      <xdr:nvGrpSpPr>
        <xdr:cNvPr id="1486" name="Group 541"/>
        <xdr:cNvGrpSpPr>
          <a:grpSpLocks/>
        </xdr:cNvGrpSpPr>
      </xdr:nvGrpSpPr>
      <xdr:grpSpPr>
        <a:xfrm>
          <a:off x="5886450" y="7010400"/>
          <a:ext cx="104775" cy="114300"/>
          <a:chOff x="493" y="175"/>
          <a:chExt cx="10" cy="12"/>
        </a:xfrm>
        <a:solidFill>
          <a:srgbClr val="FFFFFF"/>
        </a:solidFill>
      </xdr:grpSpPr>
      <xdr:sp>
        <xdr:nvSpPr>
          <xdr:cNvPr id="1487" name="Line 54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88" name="Line 54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19</xdr:row>
      <xdr:rowOff>161925</xdr:rowOff>
    </xdr:from>
    <xdr:to>
      <xdr:col>6</xdr:col>
      <xdr:colOff>619125</xdr:colOff>
      <xdr:row>19</xdr:row>
      <xdr:rowOff>276225</xdr:rowOff>
    </xdr:to>
    <xdr:grpSp>
      <xdr:nvGrpSpPr>
        <xdr:cNvPr id="1489" name="Group 544"/>
        <xdr:cNvGrpSpPr>
          <a:grpSpLocks/>
        </xdr:cNvGrpSpPr>
      </xdr:nvGrpSpPr>
      <xdr:grpSpPr>
        <a:xfrm>
          <a:off x="5067300" y="7429500"/>
          <a:ext cx="104775" cy="114300"/>
          <a:chOff x="493" y="175"/>
          <a:chExt cx="10" cy="12"/>
        </a:xfrm>
        <a:solidFill>
          <a:srgbClr val="FFFFFF"/>
        </a:solidFill>
      </xdr:grpSpPr>
      <xdr:sp>
        <xdr:nvSpPr>
          <xdr:cNvPr id="1490" name="Line 54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91" name="Line 54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20</xdr:row>
      <xdr:rowOff>161925</xdr:rowOff>
    </xdr:from>
    <xdr:to>
      <xdr:col>6</xdr:col>
      <xdr:colOff>619125</xdr:colOff>
      <xdr:row>20</xdr:row>
      <xdr:rowOff>276225</xdr:rowOff>
    </xdr:to>
    <xdr:grpSp>
      <xdr:nvGrpSpPr>
        <xdr:cNvPr id="1492" name="Group 547"/>
        <xdr:cNvGrpSpPr>
          <a:grpSpLocks/>
        </xdr:cNvGrpSpPr>
      </xdr:nvGrpSpPr>
      <xdr:grpSpPr>
        <a:xfrm>
          <a:off x="5067300" y="7848600"/>
          <a:ext cx="104775" cy="114300"/>
          <a:chOff x="493" y="175"/>
          <a:chExt cx="10" cy="12"/>
        </a:xfrm>
        <a:solidFill>
          <a:srgbClr val="FFFFFF"/>
        </a:solidFill>
      </xdr:grpSpPr>
      <xdr:sp>
        <xdr:nvSpPr>
          <xdr:cNvPr id="1493" name="Line 54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94" name="Line 54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21</xdr:row>
      <xdr:rowOff>161925</xdr:rowOff>
    </xdr:from>
    <xdr:to>
      <xdr:col>6</xdr:col>
      <xdr:colOff>619125</xdr:colOff>
      <xdr:row>21</xdr:row>
      <xdr:rowOff>276225</xdr:rowOff>
    </xdr:to>
    <xdr:grpSp>
      <xdr:nvGrpSpPr>
        <xdr:cNvPr id="1495" name="Group 550"/>
        <xdr:cNvGrpSpPr>
          <a:grpSpLocks/>
        </xdr:cNvGrpSpPr>
      </xdr:nvGrpSpPr>
      <xdr:grpSpPr>
        <a:xfrm>
          <a:off x="5067300" y="8267700"/>
          <a:ext cx="104775" cy="114300"/>
          <a:chOff x="493" y="175"/>
          <a:chExt cx="10" cy="12"/>
        </a:xfrm>
        <a:solidFill>
          <a:srgbClr val="FFFFFF"/>
        </a:solidFill>
      </xdr:grpSpPr>
      <xdr:sp>
        <xdr:nvSpPr>
          <xdr:cNvPr id="1496" name="Line 55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497" name="Line 55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19</xdr:row>
      <xdr:rowOff>161925</xdr:rowOff>
    </xdr:from>
    <xdr:to>
      <xdr:col>7</xdr:col>
      <xdr:colOff>619125</xdr:colOff>
      <xdr:row>19</xdr:row>
      <xdr:rowOff>276225</xdr:rowOff>
    </xdr:to>
    <xdr:grpSp>
      <xdr:nvGrpSpPr>
        <xdr:cNvPr id="1498" name="Group 553"/>
        <xdr:cNvGrpSpPr>
          <a:grpSpLocks/>
        </xdr:cNvGrpSpPr>
      </xdr:nvGrpSpPr>
      <xdr:grpSpPr>
        <a:xfrm>
          <a:off x="5886450" y="7429500"/>
          <a:ext cx="104775" cy="114300"/>
          <a:chOff x="493" y="175"/>
          <a:chExt cx="10" cy="12"/>
        </a:xfrm>
        <a:solidFill>
          <a:srgbClr val="FFFFFF"/>
        </a:solidFill>
      </xdr:grpSpPr>
      <xdr:sp>
        <xdr:nvSpPr>
          <xdr:cNvPr id="1499" name="Line 55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00" name="Line 55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20</xdr:row>
      <xdr:rowOff>161925</xdr:rowOff>
    </xdr:from>
    <xdr:to>
      <xdr:col>7</xdr:col>
      <xdr:colOff>619125</xdr:colOff>
      <xdr:row>20</xdr:row>
      <xdr:rowOff>276225</xdr:rowOff>
    </xdr:to>
    <xdr:grpSp>
      <xdr:nvGrpSpPr>
        <xdr:cNvPr id="1501" name="Group 556"/>
        <xdr:cNvGrpSpPr>
          <a:grpSpLocks/>
        </xdr:cNvGrpSpPr>
      </xdr:nvGrpSpPr>
      <xdr:grpSpPr>
        <a:xfrm>
          <a:off x="5886450" y="7848600"/>
          <a:ext cx="104775" cy="114300"/>
          <a:chOff x="493" y="175"/>
          <a:chExt cx="10" cy="12"/>
        </a:xfrm>
        <a:solidFill>
          <a:srgbClr val="FFFFFF"/>
        </a:solidFill>
      </xdr:grpSpPr>
      <xdr:sp>
        <xdr:nvSpPr>
          <xdr:cNvPr id="1502" name="Line 55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03" name="Line 55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21</xdr:row>
      <xdr:rowOff>161925</xdr:rowOff>
    </xdr:from>
    <xdr:to>
      <xdr:col>7</xdr:col>
      <xdr:colOff>619125</xdr:colOff>
      <xdr:row>21</xdr:row>
      <xdr:rowOff>276225</xdr:rowOff>
    </xdr:to>
    <xdr:grpSp>
      <xdr:nvGrpSpPr>
        <xdr:cNvPr id="1504" name="Group 559"/>
        <xdr:cNvGrpSpPr>
          <a:grpSpLocks/>
        </xdr:cNvGrpSpPr>
      </xdr:nvGrpSpPr>
      <xdr:grpSpPr>
        <a:xfrm>
          <a:off x="5886450" y="8267700"/>
          <a:ext cx="104775" cy="114300"/>
          <a:chOff x="493" y="175"/>
          <a:chExt cx="10" cy="12"/>
        </a:xfrm>
        <a:solidFill>
          <a:srgbClr val="FFFFFF"/>
        </a:solidFill>
      </xdr:grpSpPr>
      <xdr:sp>
        <xdr:nvSpPr>
          <xdr:cNvPr id="1505" name="Line 56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06" name="Line 56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22</xdr:row>
      <xdr:rowOff>161925</xdr:rowOff>
    </xdr:from>
    <xdr:to>
      <xdr:col>6</xdr:col>
      <xdr:colOff>619125</xdr:colOff>
      <xdr:row>22</xdr:row>
      <xdr:rowOff>276225</xdr:rowOff>
    </xdr:to>
    <xdr:grpSp>
      <xdr:nvGrpSpPr>
        <xdr:cNvPr id="1507" name="Group 562"/>
        <xdr:cNvGrpSpPr>
          <a:grpSpLocks/>
        </xdr:cNvGrpSpPr>
      </xdr:nvGrpSpPr>
      <xdr:grpSpPr>
        <a:xfrm>
          <a:off x="5067300" y="8686800"/>
          <a:ext cx="104775" cy="114300"/>
          <a:chOff x="493" y="175"/>
          <a:chExt cx="10" cy="12"/>
        </a:xfrm>
        <a:solidFill>
          <a:srgbClr val="FFFFFF"/>
        </a:solidFill>
      </xdr:grpSpPr>
      <xdr:sp>
        <xdr:nvSpPr>
          <xdr:cNvPr id="1508" name="Line 56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09" name="Line 56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23</xdr:row>
      <xdr:rowOff>161925</xdr:rowOff>
    </xdr:from>
    <xdr:to>
      <xdr:col>6</xdr:col>
      <xdr:colOff>619125</xdr:colOff>
      <xdr:row>23</xdr:row>
      <xdr:rowOff>276225</xdr:rowOff>
    </xdr:to>
    <xdr:grpSp>
      <xdr:nvGrpSpPr>
        <xdr:cNvPr id="1510" name="Group 565"/>
        <xdr:cNvGrpSpPr>
          <a:grpSpLocks/>
        </xdr:cNvGrpSpPr>
      </xdr:nvGrpSpPr>
      <xdr:grpSpPr>
        <a:xfrm>
          <a:off x="5067300" y="9105900"/>
          <a:ext cx="104775" cy="114300"/>
          <a:chOff x="493" y="175"/>
          <a:chExt cx="10" cy="12"/>
        </a:xfrm>
        <a:solidFill>
          <a:srgbClr val="FFFFFF"/>
        </a:solidFill>
      </xdr:grpSpPr>
      <xdr:sp>
        <xdr:nvSpPr>
          <xdr:cNvPr id="1511" name="Line 56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12" name="Line 56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24</xdr:row>
      <xdr:rowOff>161925</xdr:rowOff>
    </xdr:from>
    <xdr:to>
      <xdr:col>6</xdr:col>
      <xdr:colOff>619125</xdr:colOff>
      <xdr:row>24</xdr:row>
      <xdr:rowOff>276225</xdr:rowOff>
    </xdr:to>
    <xdr:grpSp>
      <xdr:nvGrpSpPr>
        <xdr:cNvPr id="1513" name="Group 568"/>
        <xdr:cNvGrpSpPr>
          <a:grpSpLocks/>
        </xdr:cNvGrpSpPr>
      </xdr:nvGrpSpPr>
      <xdr:grpSpPr>
        <a:xfrm>
          <a:off x="5067300" y="9525000"/>
          <a:ext cx="104775" cy="114300"/>
          <a:chOff x="493" y="175"/>
          <a:chExt cx="10" cy="12"/>
        </a:xfrm>
        <a:solidFill>
          <a:srgbClr val="FFFFFF"/>
        </a:solidFill>
      </xdr:grpSpPr>
      <xdr:sp>
        <xdr:nvSpPr>
          <xdr:cNvPr id="1514" name="Line 56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15" name="Line 57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22</xdr:row>
      <xdr:rowOff>161925</xdr:rowOff>
    </xdr:from>
    <xdr:to>
      <xdr:col>7</xdr:col>
      <xdr:colOff>619125</xdr:colOff>
      <xdr:row>22</xdr:row>
      <xdr:rowOff>276225</xdr:rowOff>
    </xdr:to>
    <xdr:grpSp>
      <xdr:nvGrpSpPr>
        <xdr:cNvPr id="1516" name="Group 571"/>
        <xdr:cNvGrpSpPr>
          <a:grpSpLocks/>
        </xdr:cNvGrpSpPr>
      </xdr:nvGrpSpPr>
      <xdr:grpSpPr>
        <a:xfrm>
          <a:off x="5886450" y="8686800"/>
          <a:ext cx="104775" cy="114300"/>
          <a:chOff x="493" y="175"/>
          <a:chExt cx="10" cy="12"/>
        </a:xfrm>
        <a:solidFill>
          <a:srgbClr val="FFFFFF"/>
        </a:solidFill>
      </xdr:grpSpPr>
      <xdr:sp>
        <xdr:nvSpPr>
          <xdr:cNvPr id="1517" name="Line 57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18" name="Line 57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23</xdr:row>
      <xdr:rowOff>161925</xdr:rowOff>
    </xdr:from>
    <xdr:to>
      <xdr:col>7</xdr:col>
      <xdr:colOff>619125</xdr:colOff>
      <xdr:row>23</xdr:row>
      <xdr:rowOff>276225</xdr:rowOff>
    </xdr:to>
    <xdr:grpSp>
      <xdr:nvGrpSpPr>
        <xdr:cNvPr id="1519" name="Group 574"/>
        <xdr:cNvGrpSpPr>
          <a:grpSpLocks/>
        </xdr:cNvGrpSpPr>
      </xdr:nvGrpSpPr>
      <xdr:grpSpPr>
        <a:xfrm>
          <a:off x="5886450" y="9105900"/>
          <a:ext cx="104775" cy="114300"/>
          <a:chOff x="493" y="175"/>
          <a:chExt cx="10" cy="12"/>
        </a:xfrm>
        <a:solidFill>
          <a:srgbClr val="FFFFFF"/>
        </a:solidFill>
      </xdr:grpSpPr>
      <xdr:sp>
        <xdr:nvSpPr>
          <xdr:cNvPr id="1520" name="Line 57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21" name="Line 57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24</xdr:row>
      <xdr:rowOff>161925</xdr:rowOff>
    </xdr:from>
    <xdr:to>
      <xdr:col>7</xdr:col>
      <xdr:colOff>619125</xdr:colOff>
      <xdr:row>24</xdr:row>
      <xdr:rowOff>276225</xdr:rowOff>
    </xdr:to>
    <xdr:grpSp>
      <xdr:nvGrpSpPr>
        <xdr:cNvPr id="1522" name="Group 577"/>
        <xdr:cNvGrpSpPr>
          <a:grpSpLocks/>
        </xdr:cNvGrpSpPr>
      </xdr:nvGrpSpPr>
      <xdr:grpSpPr>
        <a:xfrm>
          <a:off x="5886450" y="9525000"/>
          <a:ext cx="104775" cy="114300"/>
          <a:chOff x="493" y="175"/>
          <a:chExt cx="10" cy="12"/>
        </a:xfrm>
        <a:solidFill>
          <a:srgbClr val="FFFFFF"/>
        </a:solidFill>
      </xdr:grpSpPr>
      <xdr:sp>
        <xdr:nvSpPr>
          <xdr:cNvPr id="1523" name="Line 57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24" name="Line 57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xdr:col>
      <xdr:colOff>0</xdr:colOff>
      <xdr:row>17</xdr:row>
      <xdr:rowOff>200025</xdr:rowOff>
    </xdr:from>
    <xdr:to>
      <xdr:col>3</xdr:col>
      <xdr:colOff>0</xdr:colOff>
      <xdr:row>17</xdr:row>
      <xdr:rowOff>200025</xdr:rowOff>
    </xdr:to>
    <xdr:sp>
      <xdr:nvSpPr>
        <xdr:cNvPr id="1525" name="Line 580"/>
        <xdr:cNvSpPr>
          <a:spLocks/>
        </xdr:cNvSpPr>
      </xdr:nvSpPr>
      <xdr:spPr>
        <a:xfrm>
          <a:off x="1609725" y="6629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17</xdr:row>
      <xdr:rowOff>219075</xdr:rowOff>
    </xdr:from>
    <xdr:to>
      <xdr:col>15</xdr:col>
      <xdr:colOff>781050</xdr:colOff>
      <xdr:row>17</xdr:row>
      <xdr:rowOff>219075</xdr:rowOff>
    </xdr:to>
    <xdr:sp>
      <xdr:nvSpPr>
        <xdr:cNvPr id="1526" name="Line 581"/>
        <xdr:cNvSpPr>
          <a:spLocks/>
        </xdr:cNvSpPr>
      </xdr:nvSpPr>
      <xdr:spPr>
        <a:xfrm>
          <a:off x="10506075" y="66484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16</xdr:row>
      <xdr:rowOff>161925</xdr:rowOff>
    </xdr:from>
    <xdr:to>
      <xdr:col>6</xdr:col>
      <xdr:colOff>619125</xdr:colOff>
      <xdr:row>16</xdr:row>
      <xdr:rowOff>276225</xdr:rowOff>
    </xdr:to>
    <xdr:grpSp>
      <xdr:nvGrpSpPr>
        <xdr:cNvPr id="1527" name="Group 582"/>
        <xdr:cNvGrpSpPr>
          <a:grpSpLocks/>
        </xdr:cNvGrpSpPr>
      </xdr:nvGrpSpPr>
      <xdr:grpSpPr>
        <a:xfrm>
          <a:off x="5067300" y="6172200"/>
          <a:ext cx="104775" cy="114300"/>
          <a:chOff x="493" y="175"/>
          <a:chExt cx="10" cy="12"/>
        </a:xfrm>
        <a:solidFill>
          <a:srgbClr val="FFFFFF"/>
        </a:solidFill>
      </xdr:grpSpPr>
      <xdr:sp>
        <xdr:nvSpPr>
          <xdr:cNvPr id="1528" name="Line 58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29" name="Line 58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17</xdr:row>
      <xdr:rowOff>161925</xdr:rowOff>
    </xdr:from>
    <xdr:to>
      <xdr:col>6</xdr:col>
      <xdr:colOff>619125</xdr:colOff>
      <xdr:row>17</xdr:row>
      <xdr:rowOff>276225</xdr:rowOff>
    </xdr:to>
    <xdr:grpSp>
      <xdr:nvGrpSpPr>
        <xdr:cNvPr id="1530" name="Group 585"/>
        <xdr:cNvGrpSpPr>
          <a:grpSpLocks/>
        </xdr:cNvGrpSpPr>
      </xdr:nvGrpSpPr>
      <xdr:grpSpPr>
        <a:xfrm>
          <a:off x="5067300" y="6591300"/>
          <a:ext cx="104775" cy="114300"/>
          <a:chOff x="493" y="175"/>
          <a:chExt cx="10" cy="12"/>
        </a:xfrm>
        <a:solidFill>
          <a:srgbClr val="FFFFFF"/>
        </a:solidFill>
      </xdr:grpSpPr>
      <xdr:sp>
        <xdr:nvSpPr>
          <xdr:cNvPr id="1531" name="Line 58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32" name="Line 58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18</xdr:row>
      <xdr:rowOff>161925</xdr:rowOff>
    </xdr:from>
    <xdr:to>
      <xdr:col>6</xdr:col>
      <xdr:colOff>619125</xdr:colOff>
      <xdr:row>18</xdr:row>
      <xdr:rowOff>276225</xdr:rowOff>
    </xdr:to>
    <xdr:grpSp>
      <xdr:nvGrpSpPr>
        <xdr:cNvPr id="1533" name="Group 588"/>
        <xdr:cNvGrpSpPr>
          <a:grpSpLocks/>
        </xdr:cNvGrpSpPr>
      </xdr:nvGrpSpPr>
      <xdr:grpSpPr>
        <a:xfrm>
          <a:off x="5067300" y="7010400"/>
          <a:ext cx="104775" cy="114300"/>
          <a:chOff x="493" y="175"/>
          <a:chExt cx="10" cy="12"/>
        </a:xfrm>
        <a:solidFill>
          <a:srgbClr val="FFFFFF"/>
        </a:solidFill>
      </xdr:grpSpPr>
      <xdr:sp>
        <xdr:nvSpPr>
          <xdr:cNvPr id="1534" name="Line 58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35" name="Line 59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16</xdr:row>
      <xdr:rowOff>161925</xdr:rowOff>
    </xdr:from>
    <xdr:to>
      <xdr:col>7</xdr:col>
      <xdr:colOff>619125</xdr:colOff>
      <xdr:row>16</xdr:row>
      <xdr:rowOff>276225</xdr:rowOff>
    </xdr:to>
    <xdr:grpSp>
      <xdr:nvGrpSpPr>
        <xdr:cNvPr id="1536" name="Group 591"/>
        <xdr:cNvGrpSpPr>
          <a:grpSpLocks/>
        </xdr:cNvGrpSpPr>
      </xdr:nvGrpSpPr>
      <xdr:grpSpPr>
        <a:xfrm>
          <a:off x="5886450" y="6172200"/>
          <a:ext cx="104775" cy="114300"/>
          <a:chOff x="493" y="175"/>
          <a:chExt cx="10" cy="12"/>
        </a:xfrm>
        <a:solidFill>
          <a:srgbClr val="FFFFFF"/>
        </a:solidFill>
      </xdr:grpSpPr>
      <xdr:sp>
        <xdr:nvSpPr>
          <xdr:cNvPr id="1537" name="Line 59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38" name="Line 59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17</xdr:row>
      <xdr:rowOff>161925</xdr:rowOff>
    </xdr:from>
    <xdr:to>
      <xdr:col>7</xdr:col>
      <xdr:colOff>619125</xdr:colOff>
      <xdr:row>17</xdr:row>
      <xdr:rowOff>276225</xdr:rowOff>
    </xdr:to>
    <xdr:grpSp>
      <xdr:nvGrpSpPr>
        <xdr:cNvPr id="1539" name="Group 594"/>
        <xdr:cNvGrpSpPr>
          <a:grpSpLocks/>
        </xdr:cNvGrpSpPr>
      </xdr:nvGrpSpPr>
      <xdr:grpSpPr>
        <a:xfrm>
          <a:off x="5886450" y="6591300"/>
          <a:ext cx="104775" cy="114300"/>
          <a:chOff x="493" y="175"/>
          <a:chExt cx="10" cy="12"/>
        </a:xfrm>
        <a:solidFill>
          <a:srgbClr val="FFFFFF"/>
        </a:solidFill>
      </xdr:grpSpPr>
      <xdr:sp>
        <xdr:nvSpPr>
          <xdr:cNvPr id="1540" name="Line 59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41" name="Line 59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18</xdr:row>
      <xdr:rowOff>161925</xdr:rowOff>
    </xdr:from>
    <xdr:to>
      <xdr:col>7</xdr:col>
      <xdr:colOff>619125</xdr:colOff>
      <xdr:row>18</xdr:row>
      <xdr:rowOff>276225</xdr:rowOff>
    </xdr:to>
    <xdr:grpSp>
      <xdr:nvGrpSpPr>
        <xdr:cNvPr id="1542" name="Group 597"/>
        <xdr:cNvGrpSpPr>
          <a:grpSpLocks/>
        </xdr:cNvGrpSpPr>
      </xdr:nvGrpSpPr>
      <xdr:grpSpPr>
        <a:xfrm>
          <a:off x="5886450" y="7010400"/>
          <a:ext cx="104775" cy="114300"/>
          <a:chOff x="493" y="175"/>
          <a:chExt cx="10" cy="12"/>
        </a:xfrm>
        <a:solidFill>
          <a:srgbClr val="FFFFFF"/>
        </a:solidFill>
      </xdr:grpSpPr>
      <xdr:sp>
        <xdr:nvSpPr>
          <xdr:cNvPr id="1543" name="Line 59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544" name="Line 59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xdr:col>
      <xdr:colOff>9525</xdr:colOff>
      <xdr:row>14</xdr:row>
      <xdr:rowOff>200025</xdr:rowOff>
    </xdr:from>
    <xdr:to>
      <xdr:col>3</xdr:col>
      <xdr:colOff>9525</xdr:colOff>
      <xdr:row>14</xdr:row>
      <xdr:rowOff>200025</xdr:rowOff>
    </xdr:to>
    <xdr:sp>
      <xdr:nvSpPr>
        <xdr:cNvPr id="1545" name="Line 601"/>
        <xdr:cNvSpPr>
          <a:spLocks/>
        </xdr:cNvSpPr>
      </xdr:nvSpPr>
      <xdr:spPr>
        <a:xfrm>
          <a:off x="1619250" y="53721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11</xdr:row>
      <xdr:rowOff>161925</xdr:rowOff>
    </xdr:from>
    <xdr:to>
      <xdr:col>3</xdr:col>
      <xdr:colOff>0</xdr:colOff>
      <xdr:row>11</xdr:row>
      <xdr:rowOff>161925</xdr:rowOff>
    </xdr:to>
    <xdr:sp>
      <xdr:nvSpPr>
        <xdr:cNvPr id="1546" name="Line 602"/>
        <xdr:cNvSpPr>
          <a:spLocks/>
        </xdr:cNvSpPr>
      </xdr:nvSpPr>
      <xdr:spPr>
        <a:xfrm>
          <a:off x="1609725" y="4076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19050</xdr:colOff>
      <xdr:row>17</xdr:row>
      <xdr:rowOff>190500</xdr:rowOff>
    </xdr:from>
    <xdr:to>
      <xdr:col>3</xdr:col>
      <xdr:colOff>19050</xdr:colOff>
      <xdr:row>17</xdr:row>
      <xdr:rowOff>190500</xdr:rowOff>
    </xdr:to>
    <xdr:sp>
      <xdr:nvSpPr>
        <xdr:cNvPr id="1547" name="Line 603"/>
        <xdr:cNvSpPr>
          <a:spLocks/>
        </xdr:cNvSpPr>
      </xdr:nvSpPr>
      <xdr:spPr>
        <a:xfrm>
          <a:off x="1628775" y="66198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200025</xdr:rowOff>
    </xdr:from>
    <xdr:to>
      <xdr:col>3</xdr:col>
      <xdr:colOff>0</xdr:colOff>
      <xdr:row>20</xdr:row>
      <xdr:rowOff>200025</xdr:rowOff>
    </xdr:to>
    <xdr:sp>
      <xdr:nvSpPr>
        <xdr:cNvPr id="1548" name="Line 604"/>
        <xdr:cNvSpPr>
          <a:spLocks/>
        </xdr:cNvSpPr>
      </xdr:nvSpPr>
      <xdr:spPr>
        <a:xfrm>
          <a:off x="1609725" y="7886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23</xdr:row>
      <xdr:rowOff>171450</xdr:rowOff>
    </xdr:from>
    <xdr:to>
      <xdr:col>3</xdr:col>
      <xdr:colOff>9525</xdr:colOff>
      <xdr:row>23</xdr:row>
      <xdr:rowOff>171450</xdr:rowOff>
    </xdr:to>
    <xdr:sp>
      <xdr:nvSpPr>
        <xdr:cNvPr id="1549" name="Line 605"/>
        <xdr:cNvSpPr>
          <a:spLocks/>
        </xdr:cNvSpPr>
      </xdr:nvSpPr>
      <xdr:spPr>
        <a:xfrm>
          <a:off x="1619250" y="91154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1550" name="Line 606"/>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1551" name="Line 607"/>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1552" name="Line 608"/>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1553" name="Line 609"/>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1554" name="Line 610"/>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555" name="Line 611"/>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556" name="Line 612"/>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557" name="Line 613"/>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558" name="Line 614"/>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559" name="Line 615"/>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560" name="Line 616"/>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561" name="Line 617"/>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562" name="Line 618"/>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563" name="Line 619"/>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564" name="Line 620"/>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565" name="Line 621"/>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1566" name="Line 622"/>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1567" name="Line 623"/>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1568" name="Line 624"/>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1569" name="Line 625"/>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1570" name="Line 626"/>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571" name="Line 627"/>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572" name="Line 628"/>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573" name="Line 629"/>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574" name="Line 630"/>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575" name="Line 631"/>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576" name="Line 632"/>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577" name="Line 633"/>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578" name="Line 634"/>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579" name="Line 635"/>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580" name="Line 636"/>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28</xdr:row>
      <xdr:rowOff>0</xdr:rowOff>
    </xdr:from>
    <xdr:to>
      <xdr:col>22</xdr:col>
      <xdr:colOff>0</xdr:colOff>
      <xdr:row>28</xdr:row>
      <xdr:rowOff>0</xdr:rowOff>
    </xdr:to>
    <xdr:sp>
      <xdr:nvSpPr>
        <xdr:cNvPr id="1581" name="Line 637"/>
        <xdr:cNvSpPr>
          <a:spLocks/>
        </xdr:cNvSpPr>
      </xdr:nvSpPr>
      <xdr:spPr>
        <a:xfrm>
          <a:off x="16040100" y="1087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28</xdr:row>
      <xdr:rowOff>0</xdr:rowOff>
    </xdr:from>
    <xdr:to>
      <xdr:col>15</xdr:col>
      <xdr:colOff>0</xdr:colOff>
      <xdr:row>28</xdr:row>
      <xdr:rowOff>0</xdr:rowOff>
    </xdr:to>
    <xdr:sp>
      <xdr:nvSpPr>
        <xdr:cNvPr id="1582" name="Line 638"/>
        <xdr:cNvSpPr>
          <a:spLocks/>
        </xdr:cNvSpPr>
      </xdr:nvSpPr>
      <xdr:spPr>
        <a:xfrm>
          <a:off x="10506075" y="108775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28</xdr:row>
      <xdr:rowOff>0</xdr:rowOff>
    </xdr:from>
    <xdr:to>
      <xdr:col>11</xdr:col>
      <xdr:colOff>676275</xdr:colOff>
      <xdr:row>28</xdr:row>
      <xdr:rowOff>0</xdr:rowOff>
    </xdr:to>
    <xdr:sp>
      <xdr:nvSpPr>
        <xdr:cNvPr id="1583" name="Line 639"/>
        <xdr:cNvSpPr>
          <a:spLocks/>
        </xdr:cNvSpPr>
      </xdr:nvSpPr>
      <xdr:spPr>
        <a:xfrm>
          <a:off x="8486775" y="108775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200025</xdr:rowOff>
    </xdr:from>
    <xdr:to>
      <xdr:col>3</xdr:col>
      <xdr:colOff>0</xdr:colOff>
      <xdr:row>14</xdr:row>
      <xdr:rowOff>200025</xdr:rowOff>
    </xdr:to>
    <xdr:sp>
      <xdr:nvSpPr>
        <xdr:cNvPr id="1584" name="Line 640"/>
        <xdr:cNvSpPr>
          <a:spLocks/>
        </xdr:cNvSpPr>
      </xdr:nvSpPr>
      <xdr:spPr>
        <a:xfrm>
          <a:off x="1609725" y="53721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11</xdr:row>
      <xdr:rowOff>171450</xdr:rowOff>
    </xdr:from>
    <xdr:to>
      <xdr:col>3</xdr:col>
      <xdr:colOff>9525</xdr:colOff>
      <xdr:row>11</xdr:row>
      <xdr:rowOff>171450</xdr:rowOff>
    </xdr:to>
    <xdr:sp>
      <xdr:nvSpPr>
        <xdr:cNvPr id="1585" name="Line 641"/>
        <xdr:cNvSpPr>
          <a:spLocks/>
        </xdr:cNvSpPr>
      </xdr:nvSpPr>
      <xdr:spPr>
        <a:xfrm>
          <a:off x="1619250" y="40862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28575</xdr:colOff>
      <xdr:row>14</xdr:row>
      <xdr:rowOff>171450</xdr:rowOff>
    </xdr:from>
    <xdr:to>
      <xdr:col>16</xdr:col>
      <xdr:colOff>19050</xdr:colOff>
      <xdr:row>14</xdr:row>
      <xdr:rowOff>180975</xdr:rowOff>
    </xdr:to>
    <xdr:sp>
      <xdr:nvSpPr>
        <xdr:cNvPr id="1586" name="Line 642"/>
        <xdr:cNvSpPr>
          <a:spLocks/>
        </xdr:cNvSpPr>
      </xdr:nvSpPr>
      <xdr:spPr>
        <a:xfrm flipV="1">
          <a:off x="10534650" y="5343525"/>
          <a:ext cx="14668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4</xdr:row>
      <xdr:rowOff>190500</xdr:rowOff>
    </xdr:from>
    <xdr:to>
      <xdr:col>6</xdr:col>
      <xdr:colOff>790575</xdr:colOff>
      <xdr:row>4</xdr:row>
      <xdr:rowOff>400050</xdr:rowOff>
    </xdr:to>
    <xdr:sp>
      <xdr:nvSpPr>
        <xdr:cNvPr id="1587" name="Rectangle 643"/>
        <xdr:cNvSpPr>
          <a:spLocks/>
        </xdr:cNvSpPr>
      </xdr:nvSpPr>
      <xdr:spPr>
        <a:xfrm>
          <a:off x="4581525" y="166687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11</xdr:row>
      <xdr:rowOff>180975</xdr:rowOff>
    </xdr:from>
    <xdr:to>
      <xdr:col>15</xdr:col>
      <xdr:colOff>781050</xdr:colOff>
      <xdr:row>11</xdr:row>
      <xdr:rowOff>180975</xdr:rowOff>
    </xdr:to>
    <xdr:sp>
      <xdr:nvSpPr>
        <xdr:cNvPr id="1588" name="Line 644"/>
        <xdr:cNvSpPr>
          <a:spLocks/>
        </xdr:cNvSpPr>
      </xdr:nvSpPr>
      <xdr:spPr>
        <a:xfrm>
          <a:off x="10506075" y="40957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28</xdr:row>
      <xdr:rowOff>0</xdr:rowOff>
    </xdr:from>
    <xdr:to>
      <xdr:col>18</xdr:col>
      <xdr:colOff>447675</xdr:colOff>
      <xdr:row>28</xdr:row>
      <xdr:rowOff>0</xdr:rowOff>
    </xdr:to>
    <xdr:sp>
      <xdr:nvSpPr>
        <xdr:cNvPr id="1589" name="Line 647"/>
        <xdr:cNvSpPr>
          <a:spLocks/>
        </xdr:cNvSpPr>
      </xdr:nvSpPr>
      <xdr:spPr>
        <a:xfrm>
          <a:off x="13344525" y="108775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1590" name="Line 648"/>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1591" name="Line 649"/>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1592" name="Line 650"/>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28</xdr:row>
      <xdr:rowOff>0</xdr:rowOff>
    </xdr:from>
    <xdr:to>
      <xdr:col>18</xdr:col>
      <xdr:colOff>457200</xdr:colOff>
      <xdr:row>28</xdr:row>
      <xdr:rowOff>0</xdr:rowOff>
    </xdr:to>
    <xdr:sp>
      <xdr:nvSpPr>
        <xdr:cNvPr id="1593" name="Line 651"/>
        <xdr:cNvSpPr>
          <a:spLocks/>
        </xdr:cNvSpPr>
      </xdr:nvSpPr>
      <xdr:spPr>
        <a:xfrm>
          <a:off x="13335000" y="108775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1594" name="Line 652"/>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1595" name="Line 653"/>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1596" name="Line 654"/>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1597" name="Line 655"/>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1598" name="Line 656"/>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28</xdr:row>
      <xdr:rowOff>0</xdr:rowOff>
    </xdr:from>
    <xdr:to>
      <xdr:col>17</xdr:col>
      <xdr:colOff>0</xdr:colOff>
      <xdr:row>28</xdr:row>
      <xdr:rowOff>0</xdr:rowOff>
    </xdr:to>
    <xdr:sp>
      <xdr:nvSpPr>
        <xdr:cNvPr id="1599" name="Line 657"/>
        <xdr:cNvSpPr>
          <a:spLocks/>
        </xdr:cNvSpPr>
      </xdr:nvSpPr>
      <xdr:spPr>
        <a:xfrm>
          <a:off x="12011025" y="10877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47625</xdr:colOff>
      <xdr:row>6</xdr:row>
      <xdr:rowOff>123825</xdr:rowOff>
    </xdr:from>
    <xdr:to>
      <xdr:col>8</xdr:col>
      <xdr:colOff>666750</xdr:colOff>
      <xdr:row>6</xdr:row>
      <xdr:rowOff>123825</xdr:rowOff>
    </xdr:to>
    <xdr:sp>
      <xdr:nvSpPr>
        <xdr:cNvPr id="1600" name="Line 658"/>
        <xdr:cNvSpPr>
          <a:spLocks/>
        </xdr:cNvSpPr>
      </xdr:nvSpPr>
      <xdr:spPr>
        <a:xfrm>
          <a:off x="6257925" y="23526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7</xdr:row>
      <xdr:rowOff>19050</xdr:rowOff>
    </xdr:from>
    <xdr:to>
      <xdr:col>8</xdr:col>
      <xdr:colOff>19050</xdr:colOff>
      <xdr:row>25</xdr:row>
      <xdr:rowOff>9525</xdr:rowOff>
    </xdr:to>
    <xdr:sp>
      <xdr:nvSpPr>
        <xdr:cNvPr id="1601" name="Line 659"/>
        <xdr:cNvSpPr>
          <a:spLocks/>
        </xdr:cNvSpPr>
      </xdr:nvSpPr>
      <xdr:spPr>
        <a:xfrm flipH="1">
          <a:off x="6210300" y="2590800"/>
          <a:ext cx="19050" cy="72009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5</xdr:row>
      <xdr:rowOff>161925</xdr:rowOff>
    </xdr:from>
    <xdr:to>
      <xdr:col>6</xdr:col>
      <xdr:colOff>781050</xdr:colOff>
      <xdr:row>6</xdr:row>
      <xdr:rowOff>28575</xdr:rowOff>
    </xdr:to>
    <xdr:sp>
      <xdr:nvSpPr>
        <xdr:cNvPr id="1602" name="Rectangle 660"/>
        <xdr:cNvSpPr>
          <a:spLocks/>
        </xdr:cNvSpPr>
      </xdr:nvSpPr>
      <xdr:spPr>
        <a:xfrm>
          <a:off x="4581525" y="204787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6</xdr:row>
      <xdr:rowOff>180975</xdr:rowOff>
    </xdr:from>
    <xdr:to>
      <xdr:col>6</xdr:col>
      <xdr:colOff>781050</xdr:colOff>
      <xdr:row>7</xdr:row>
      <xdr:rowOff>28575</xdr:rowOff>
    </xdr:to>
    <xdr:sp>
      <xdr:nvSpPr>
        <xdr:cNvPr id="1603" name="Rectangle 661"/>
        <xdr:cNvSpPr>
          <a:spLocks/>
        </xdr:cNvSpPr>
      </xdr:nvSpPr>
      <xdr:spPr>
        <a:xfrm>
          <a:off x="4581525" y="240982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4</xdr:row>
      <xdr:rowOff>180975</xdr:rowOff>
    </xdr:from>
    <xdr:to>
      <xdr:col>7</xdr:col>
      <xdr:colOff>790575</xdr:colOff>
      <xdr:row>4</xdr:row>
      <xdr:rowOff>371475</xdr:rowOff>
    </xdr:to>
    <xdr:sp>
      <xdr:nvSpPr>
        <xdr:cNvPr id="1604" name="Rectangle 662"/>
        <xdr:cNvSpPr>
          <a:spLocks/>
        </xdr:cNvSpPr>
      </xdr:nvSpPr>
      <xdr:spPr>
        <a:xfrm>
          <a:off x="5400675" y="165735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4</xdr:row>
      <xdr:rowOff>190500</xdr:rowOff>
    </xdr:from>
    <xdr:to>
      <xdr:col>7</xdr:col>
      <xdr:colOff>790575</xdr:colOff>
      <xdr:row>4</xdr:row>
      <xdr:rowOff>400050</xdr:rowOff>
    </xdr:to>
    <xdr:sp>
      <xdr:nvSpPr>
        <xdr:cNvPr id="1605" name="Rectangle 663"/>
        <xdr:cNvSpPr>
          <a:spLocks/>
        </xdr:cNvSpPr>
      </xdr:nvSpPr>
      <xdr:spPr>
        <a:xfrm>
          <a:off x="5400675" y="166687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5</xdr:row>
      <xdr:rowOff>161925</xdr:rowOff>
    </xdr:from>
    <xdr:to>
      <xdr:col>7</xdr:col>
      <xdr:colOff>781050</xdr:colOff>
      <xdr:row>6</xdr:row>
      <xdr:rowOff>28575</xdr:rowOff>
    </xdr:to>
    <xdr:sp>
      <xdr:nvSpPr>
        <xdr:cNvPr id="1606" name="Rectangle 664"/>
        <xdr:cNvSpPr>
          <a:spLocks/>
        </xdr:cNvSpPr>
      </xdr:nvSpPr>
      <xdr:spPr>
        <a:xfrm>
          <a:off x="5400675" y="204787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6</xdr:row>
      <xdr:rowOff>180975</xdr:rowOff>
    </xdr:from>
    <xdr:to>
      <xdr:col>7</xdr:col>
      <xdr:colOff>781050</xdr:colOff>
      <xdr:row>7</xdr:row>
      <xdr:rowOff>28575</xdr:rowOff>
    </xdr:to>
    <xdr:sp>
      <xdr:nvSpPr>
        <xdr:cNvPr id="1607" name="Rectangle 665"/>
        <xdr:cNvSpPr>
          <a:spLocks/>
        </xdr:cNvSpPr>
      </xdr:nvSpPr>
      <xdr:spPr>
        <a:xfrm>
          <a:off x="5400675" y="240982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38100</xdr:colOff>
      <xdr:row>9</xdr:row>
      <xdr:rowOff>28575</xdr:rowOff>
    </xdr:from>
    <xdr:to>
      <xdr:col>7</xdr:col>
      <xdr:colOff>590550</xdr:colOff>
      <xdr:row>9</xdr:row>
      <xdr:rowOff>238125</xdr:rowOff>
    </xdr:to>
    <xdr:sp>
      <xdr:nvSpPr>
        <xdr:cNvPr id="1608" name="TextBox 666"/>
        <xdr:cNvSpPr txBox="1">
          <a:spLocks noChangeArrowheads="1"/>
        </xdr:cNvSpPr>
      </xdr:nvSpPr>
      <xdr:spPr>
        <a:xfrm>
          <a:off x="4591050" y="3228975"/>
          <a:ext cx="1371600" cy="2095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上週投資報酬率</a:t>
          </a:r>
          <a:r>
            <a:rPr lang="en-US" cap="none" sz="900" b="1" i="0" u="none" baseline="0">
              <a:latin typeface="Times New Roman"/>
              <a:ea typeface="Times New Roman"/>
              <a:cs typeface="Times New Roman"/>
            </a:rPr>
            <a:t>(%)=</a:t>
          </a:r>
        </a:p>
      </xdr:txBody>
    </xdr:sp>
    <xdr:clientData/>
  </xdr:twoCellAnchor>
  <xdr:twoCellAnchor>
    <xdr:from>
      <xdr:col>6</xdr:col>
      <xdr:colOff>542925</xdr:colOff>
      <xdr:row>4</xdr:row>
      <xdr:rowOff>257175</xdr:rowOff>
    </xdr:from>
    <xdr:to>
      <xdr:col>6</xdr:col>
      <xdr:colOff>647700</xdr:colOff>
      <xdr:row>4</xdr:row>
      <xdr:rowOff>371475</xdr:rowOff>
    </xdr:to>
    <xdr:grpSp>
      <xdr:nvGrpSpPr>
        <xdr:cNvPr id="1609" name="Group 667"/>
        <xdr:cNvGrpSpPr>
          <a:grpSpLocks/>
        </xdr:cNvGrpSpPr>
      </xdr:nvGrpSpPr>
      <xdr:grpSpPr>
        <a:xfrm>
          <a:off x="5095875" y="1733550"/>
          <a:ext cx="104775" cy="114300"/>
          <a:chOff x="493" y="175"/>
          <a:chExt cx="10" cy="12"/>
        </a:xfrm>
        <a:solidFill>
          <a:srgbClr val="FFFFFF"/>
        </a:solidFill>
      </xdr:grpSpPr>
      <xdr:sp>
        <xdr:nvSpPr>
          <xdr:cNvPr id="1610" name="Line 66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11" name="Line 66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xdr:row>
      <xdr:rowOff>209550</xdr:rowOff>
    </xdr:from>
    <xdr:to>
      <xdr:col>6</xdr:col>
      <xdr:colOff>619125</xdr:colOff>
      <xdr:row>5</xdr:row>
      <xdr:rowOff>323850</xdr:rowOff>
    </xdr:to>
    <xdr:grpSp>
      <xdr:nvGrpSpPr>
        <xdr:cNvPr id="1612" name="Group 670"/>
        <xdr:cNvGrpSpPr>
          <a:grpSpLocks/>
        </xdr:cNvGrpSpPr>
      </xdr:nvGrpSpPr>
      <xdr:grpSpPr>
        <a:xfrm>
          <a:off x="5067300" y="2095500"/>
          <a:ext cx="104775" cy="114300"/>
          <a:chOff x="493" y="175"/>
          <a:chExt cx="10" cy="12"/>
        </a:xfrm>
        <a:solidFill>
          <a:srgbClr val="FFFFFF"/>
        </a:solidFill>
      </xdr:grpSpPr>
      <xdr:sp>
        <xdr:nvSpPr>
          <xdr:cNvPr id="1613" name="Line 67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14" name="Line 67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4</xdr:row>
      <xdr:rowOff>257175</xdr:rowOff>
    </xdr:from>
    <xdr:to>
      <xdr:col>7</xdr:col>
      <xdr:colOff>609600</xdr:colOff>
      <xdr:row>4</xdr:row>
      <xdr:rowOff>371475</xdr:rowOff>
    </xdr:to>
    <xdr:grpSp>
      <xdr:nvGrpSpPr>
        <xdr:cNvPr id="1615" name="Group 673"/>
        <xdr:cNvGrpSpPr>
          <a:grpSpLocks/>
        </xdr:cNvGrpSpPr>
      </xdr:nvGrpSpPr>
      <xdr:grpSpPr>
        <a:xfrm>
          <a:off x="5876925" y="1733550"/>
          <a:ext cx="104775" cy="114300"/>
          <a:chOff x="493" y="175"/>
          <a:chExt cx="10" cy="12"/>
        </a:xfrm>
        <a:solidFill>
          <a:srgbClr val="FFFFFF"/>
        </a:solidFill>
      </xdr:grpSpPr>
      <xdr:sp>
        <xdr:nvSpPr>
          <xdr:cNvPr id="1616" name="Line 67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17" name="Line 67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5</xdr:row>
      <xdr:rowOff>209550</xdr:rowOff>
    </xdr:from>
    <xdr:to>
      <xdr:col>7</xdr:col>
      <xdr:colOff>590550</xdr:colOff>
      <xdr:row>5</xdr:row>
      <xdr:rowOff>323850</xdr:rowOff>
    </xdr:to>
    <xdr:grpSp>
      <xdr:nvGrpSpPr>
        <xdr:cNvPr id="1618" name="Group 676"/>
        <xdr:cNvGrpSpPr>
          <a:grpSpLocks/>
        </xdr:cNvGrpSpPr>
      </xdr:nvGrpSpPr>
      <xdr:grpSpPr>
        <a:xfrm>
          <a:off x="5857875" y="2095500"/>
          <a:ext cx="104775" cy="114300"/>
          <a:chOff x="493" y="175"/>
          <a:chExt cx="10" cy="12"/>
        </a:xfrm>
        <a:solidFill>
          <a:srgbClr val="FFFFFF"/>
        </a:solidFill>
      </xdr:grpSpPr>
      <xdr:sp>
        <xdr:nvSpPr>
          <xdr:cNvPr id="1619" name="Line 67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20" name="Line 67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6</xdr:row>
      <xdr:rowOff>209550</xdr:rowOff>
    </xdr:from>
    <xdr:to>
      <xdr:col>6</xdr:col>
      <xdr:colOff>619125</xdr:colOff>
      <xdr:row>6</xdr:row>
      <xdr:rowOff>323850</xdr:rowOff>
    </xdr:to>
    <xdr:grpSp>
      <xdr:nvGrpSpPr>
        <xdr:cNvPr id="1621" name="Group 679"/>
        <xdr:cNvGrpSpPr>
          <a:grpSpLocks/>
        </xdr:cNvGrpSpPr>
      </xdr:nvGrpSpPr>
      <xdr:grpSpPr>
        <a:xfrm>
          <a:off x="5067300" y="2438400"/>
          <a:ext cx="104775" cy="114300"/>
          <a:chOff x="493" y="175"/>
          <a:chExt cx="10" cy="12"/>
        </a:xfrm>
        <a:solidFill>
          <a:srgbClr val="FFFFFF"/>
        </a:solidFill>
      </xdr:grpSpPr>
      <xdr:sp>
        <xdr:nvSpPr>
          <xdr:cNvPr id="1622" name="Line 68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23" name="Line 68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6</xdr:row>
      <xdr:rowOff>209550</xdr:rowOff>
    </xdr:from>
    <xdr:to>
      <xdr:col>7</xdr:col>
      <xdr:colOff>590550</xdr:colOff>
      <xdr:row>6</xdr:row>
      <xdr:rowOff>323850</xdr:rowOff>
    </xdr:to>
    <xdr:grpSp>
      <xdr:nvGrpSpPr>
        <xdr:cNvPr id="1624" name="Group 682"/>
        <xdr:cNvGrpSpPr>
          <a:grpSpLocks/>
        </xdr:cNvGrpSpPr>
      </xdr:nvGrpSpPr>
      <xdr:grpSpPr>
        <a:xfrm>
          <a:off x="5857875" y="2438400"/>
          <a:ext cx="104775" cy="114300"/>
          <a:chOff x="493" y="175"/>
          <a:chExt cx="10" cy="12"/>
        </a:xfrm>
        <a:solidFill>
          <a:srgbClr val="FFFFFF"/>
        </a:solidFill>
      </xdr:grpSpPr>
      <xdr:sp>
        <xdr:nvSpPr>
          <xdr:cNvPr id="1625" name="Line 68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26" name="Line 68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0</xdr:colOff>
      <xdr:row>13</xdr:row>
      <xdr:rowOff>9525</xdr:rowOff>
    </xdr:from>
    <xdr:to>
      <xdr:col>7</xdr:col>
      <xdr:colOff>0</xdr:colOff>
      <xdr:row>24</xdr:row>
      <xdr:rowOff>409575</xdr:rowOff>
    </xdr:to>
    <xdr:sp>
      <xdr:nvSpPr>
        <xdr:cNvPr id="1627" name="Line 685"/>
        <xdr:cNvSpPr>
          <a:spLocks/>
        </xdr:cNvSpPr>
      </xdr:nvSpPr>
      <xdr:spPr>
        <a:xfrm flipV="1">
          <a:off x="5372100" y="4762500"/>
          <a:ext cx="0" cy="50101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13</xdr:row>
      <xdr:rowOff>161925</xdr:rowOff>
    </xdr:from>
    <xdr:to>
      <xdr:col>6</xdr:col>
      <xdr:colOff>619125</xdr:colOff>
      <xdr:row>13</xdr:row>
      <xdr:rowOff>276225</xdr:rowOff>
    </xdr:to>
    <xdr:grpSp>
      <xdr:nvGrpSpPr>
        <xdr:cNvPr id="1628" name="Group 686"/>
        <xdr:cNvGrpSpPr>
          <a:grpSpLocks/>
        </xdr:cNvGrpSpPr>
      </xdr:nvGrpSpPr>
      <xdr:grpSpPr>
        <a:xfrm>
          <a:off x="5067300" y="4914900"/>
          <a:ext cx="104775" cy="114300"/>
          <a:chOff x="493" y="175"/>
          <a:chExt cx="10" cy="12"/>
        </a:xfrm>
        <a:solidFill>
          <a:srgbClr val="FFFFFF"/>
        </a:solidFill>
      </xdr:grpSpPr>
      <xdr:sp>
        <xdr:nvSpPr>
          <xdr:cNvPr id="1629" name="Line 68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30" name="Line 68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14</xdr:row>
      <xdr:rowOff>161925</xdr:rowOff>
    </xdr:from>
    <xdr:to>
      <xdr:col>6</xdr:col>
      <xdr:colOff>619125</xdr:colOff>
      <xdr:row>14</xdr:row>
      <xdr:rowOff>276225</xdr:rowOff>
    </xdr:to>
    <xdr:grpSp>
      <xdr:nvGrpSpPr>
        <xdr:cNvPr id="1631" name="Group 689"/>
        <xdr:cNvGrpSpPr>
          <a:grpSpLocks/>
        </xdr:cNvGrpSpPr>
      </xdr:nvGrpSpPr>
      <xdr:grpSpPr>
        <a:xfrm>
          <a:off x="5067300" y="5334000"/>
          <a:ext cx="104775" cy="114300"/>
          <a:chOff x="493" y="175"/>
          <a:chExt cx="10" cy="12"/>
        </a:xfrm>
        <a:solidFill>
          <a:srgbClr val="FFFFFF"/>
        </a:solidFill>
      </xdr:grpSpPr>
      <xdr:sp>
        <xdr:nvSpPr>
          <xdr:cNvPr id="1632" name="Line 69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33" name="Line 69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15</xdr:row>
      <xdr:rowOff>161925</xdr:rowOff>
    </xdr:from>
    <xdr:to>
      <xdr:col>6</xdr:col>
      <xdr:colOff>619125</xdr:colOff>
      <xdr:row>15</xdr:row>
      <xdr:rowOff>276225</xdr:rowOff>
    </xdr:to>
    <xdr:grpSp>
      <xdr:nvGrpSpPr>
        <xdr:cNvPr id="1634" name="Group 692"/>
        <xdr:cNvGrpSpPr>
          <a:grpSpLocks/>
        </xdr:cNvGrpSpPr>
      </xdr:nvGrpSpPr>
      <xdr:grpSpPr>
        <a:xfrm>
          <a:off x="5067300" y="5753100"/>
          <a:ext cx="104775" cy="114300"/>
          <a:chOff x="493" y="175"/>
          <a:chExt cx="10" cy="12"/>
        </a:xfrm>
        <a:solidFill>
          <a:srgbClr val="FFFFFF"/>
        </a:solidFill>
      </xdr:grpSpPr>
      <xdr:sp>
        <xdr:nvSpPr>
          <xdr:cNvPr id="1635" name="Line 69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36" name="Line 69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13</xdr:row>
      <xdr:rowOff>161925</xdr:rowOff>
    </xdr:from>
    <xdr:to>
      <xdr:col>7</xdr:col>
      <xdr:colOff>619125</xdr:colOff>
      <xdr:row>13</xdr:row>
      <xdr:rowOff>276225</xdr:rowOff>
    </xdr:to>
    <xdr:grpSp>
      <xdr:nvGrpSpPr>
        <xdr:cNvPr id="1637" name="Group 695"/>
        <xdr:cNvGrpSpPr>
          <a:grpSpLocks/>
        </xdr:cNvGrpSpPr>
      </xdr:nvGrpSpPr>
      <xdr:grpSpPr>
        <a:xfrm>
          <a:off x="5886450" y="4914900"/>
          <a:ext cx="104775" cy="114300"/>
          <a:chOff x="493" y="175"/>
          <a:chExt cx="10" cy="12"/>
        </a:xfrm>
        <a:solidFill>
          <a:srgbClr val="FFFFFF"/>
        </a:solidFill>
      </xdr:grpSpPr>
      <xdr:sp>
        <xdr:nvSpPr>
          <xdr:cNvPr id="1638" name="Line 69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39" name="Line 69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14</xdr:row>
      <xdr:rowOff>161925</xdr:rowOff>
    </xdr:from>
    <xdr:to>
      <xdr:col>7</xdr:col>
      <xdr:colOff>619125</xdr:colOff>
      <xdr:row>14</xdr:row>
      <xdr:rowOff>276225</xdr:rowOff>
    </xdr:to>
    <xdr:grpSp>
      <xdr:nvGrpSpPr>
        <xdr:cNvPr id="1640" name="Group 698"/>
        <xdr:cNvGrpSpPr>
          <a:grpSpLocks/>
        </xdr:cNvGrpSpPr>
      </xdr:nvGrpSpPr>
      <xdr:grpSpPr>
        <a:xfrm>
          <a:off x="5886450" y="5334000"/>
          <a:ext cx="104775" cy="114300"/>
          <a:chOff x="493" y="175"/>
          <a:chExt cx="10" cy="12"/>
        </a:xfrm>
        <a:solidFill>
          <a:srgbClr val="FFFFFF"/>
        </a:solidFill>
      </xdr:grpSpPr>
      <xdr:sp>
        <xdr:nvSpPr>
          <xdr:cNvPr id="1641" name="Line 69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42" name="Line 70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15</xdr:row>
      <xdr:rowOff>161925</xdr:rowOff>
    </xdr:from>
    <xdr:to>
      <xdr:col>7</xdr:col>
      <xdr:colOff>619125</xdr:colOff>
      <xdr:row>15</xdr:row>
      <xdr:rowOff>276225</xdr:rowOff>
    </xdr:to>
    <xdr:grpSp>
      <xdr:nvGrpSpPr>
        <xdr:cNvPr id="1643" name="Group 701"/>
        <xdr:cNvGrpSpPr>
          <a:grpSpLocks/>
        </xdr:cNvGrpSpPr>
      </xdr:nvGrpSpPr>
      <xdr:grpSpPr>
        <a:xfrm>
          <a:off x="5886450" y="5753100"/>
          <a:ext cx="104775" cy="114300"/>
          <a:chOff x="493" y="175"/>
          <a:chExt cx="10" cy="12"/>
        </a:xfrm>
        <a:solidFill>
          <a:srgbClr val="FFFFFF"/>
        </a:solidFill>
      </xdr:grpSpPr>
      <xdr:sp>
        <xdr:nvSpPr>
          <xdr:cNvPr id="1644" name="Line 70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45" name="Line 70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10</xdr:row>
      <xdr:rowOff>161925</xdr:rowOff>
    </xdr:from>
    <xdr:to>
      <xdr:col>6</xdr:col>
      <xdr:colOff>619125</xdr:colOff>
      <xdr:row>10</xdr:row>
      <xdr:rowOff>276225</xdr:rowOff>
    </xdr:to>
    <xdr:grpSp>
      <xdr:nvGrpSpPr>
        <xdr:cNvPr id="1646" name="Group 704"/>
        <xdr:cNvGrpSpPr>
          <a:grpSpLocks/>
        </xdr:cNvGrpSpPr>
      </xdr:nvGrpSpPr>
      <xdr:grpSpPr>
        <a:xfrm>
          <a:off x="5067300" y="3657600"/>
          <a:ext cx="104775" cy="114300"/>
          <a:chOff x="493" y="175"/>
          <a:chExt cx="10" cy="12"/>
        </a:xfrm>
        <a:solidFill>
          <a:srgbClr val="FFFFFF"/>
        </a:solidFill>
      </xdr:grpSpPr>
      <xdr:sp>
        <xdr:nvSpPr>
          <xdr:cNvPr id="1647" name="Line 70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48" name="Line 70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11</xdr:row>
      <xdr:rowOff>161925</xdr:rowOff>
    </xdr:from>
    <xdr:to>
      <xdr:col>6</xdr:col>
      <xdr:colOff>619125</xdr:colOff>
      <xdr:row>11</xdr:row>
      <xdr:rowOff>276225</xdr:rowOff>
    </xdr:to>
    <xdr:grpSp>
      <xdr:nvGrpSpPr>
        <xdr:cNvPr id="1649" name="Group 707"/>
        <xdr:cNvGrpSpPr>
          <a:grpSpLocks/>
        </xdr:cNvGrpSpPr>
      </xdr:nvGrpSpPr>
      <xdr:grpSpPr>
        <a:xfrm>
          <a:off x="5067300" y="4076700"/>
          <a:ext cx="104775" cy="114300"/>
          <a:chOff x="493" y="175"/>
          <a:chExt cx="10" cy="12"/>
        </a:xfrm>
        <a:solidFill>
          <a:srgbClr val="FFFFFF"/>
        </a:solidFill>
      </xdr:grpSpPr>
      <xdr:sp>
        <xdr:nvSpPr>
          <xdr:cNvPr id="1650" name="Line 70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51" name="Line 70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12</xdr:row>
      <xdr:rowOff>161925</xdr:rowOff>
    </xdr:from>
    <xdr:to>
      <xdr:col>6</xdr:col>
      <xdr:colOff>619125</xdr:colOff>
      <xdr:row>12</xdr:row>
      <xdr:rowOff>276225</xdr:rowOff>
    </xdr:to>
    <xdr:grpSp>
      <xdr:nvGrpSpPr>
        <xdr:cNvPr id="1652" name="Group 710"/>
        <xdr:cNvGrpSpPr>
          <a:grpSpLocks/>
        </xdr:cNvGrpSpPr>
      </xdr:nvGrpSpPr>
      <xdr:grpSpPr>
        <a:xfrm>
          <a:off x="5067300" y="4495800"/>
          <a:ext cx="104775" cy="114300"/>
          <a:chOff x="493" y="175"/>
          <a:chExt cx="10" cy="12"/>
        </a:xfrm>
        <a:solidFill>
          <a:srgbClr val="FFFFFF"/>
        </a:solidFill>
      </xdr:grpSpPr>
      <xdr:sp>
        <xdr:nvSpPr>
          <xdr:cNvPr id="1653" name="Line 71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54" name="Line 71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10</xdr:row>
      <xdr:rowOff>161925</xdr:rowOff>
    </xdr:from>
    <xdr:to>
      <xdr:col>7</xdr:col>
      <xdr:colOff>619125</xdr:colOff>
      <xdr:row>10</xdr:row>
      <xdr:rowOff>276225</xdr:rowOff>
    </xdr:to>
    <xdr:grpSp>
      <xdr:nvGrpSpPr>
        <xdr:cNvPr id="1655" name="Group 713"/>
        <xdr:cNvGrpSpPr>
          <a:grpSpLocks/>
        </xdr:cNvGrpSpPr>
      </xdr:nvGrpSpPr>
      <xdr:grpSpPr>
        <a:xfrm>
          <a:off x="5886450" y="3657600"/>
          <a:ext cx="104775" cy="114300"/>
          <a:chOff x="493" y="175"/>
          <a:chExt cx="10" cy="12"/>
        </a:xfrm>
        <a:solidFill>
          <a:srgbClr val="FFFFFF"/>
        </a:solidFill>
      </xdr:grpSpPr>
      <xdr:sp>
        <xdr:nvSpPr>
          <xdr:cNvPr id="1656" name="Line 71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57" name="Line 71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11</xdr:row>
      <xdr:rowOff>161925</xdr:rowOff>
    </xdr:from>
    <xdr:to>
      <xdr:col>7</xdr:col>
      <xdr:colOff>619125</xdr:colOff>
      <xdr:row>11</xdr:row>
      <xdr:rowOff>276225</xdr:rowOff>
    </xdr:to>
    <xdr:grpSp>
      <xdr:nvGrpSpPr>
        <xdr:cNvPr id="1658" name="Group 716"/>
        <xdr:cNvGrpSpPr>
          <a:grpSpLocks/>
        </xdr:cNvGrpSpPr>
      </xdr:nvGrpSpPr>
      <xdr:grpSpPr>
        <a:xfrm>
          <a:off x="5886450" y="4076700"/>
          <a:ext cx="104775" cy="114300"/>
          <a:chOff x="493" y="175"/>
          <a:chExt cx="10" cy="12"/>
        </a:xfrm>
        <a:solidFill>
          <a:srgbClr val="FFFFFF"/>
        </a:solidFill>
      </xdr:grpSpPr>
      <xdr:sp>
        <xdr:nvSpPr>
          <xdr:cNvPr id="1659" name="Line 71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60" name="Line 71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12</xdr:row>
      <xdr:rowOff>161925</xdr:rowOff>
    </xdr:from>
    <xdr:to>
      <xdr:col>7</xdr:col>
      <xdr:colOff>619125</xdr:colOff>
      <xdr:row>12</xdr:row>
      <xdr:rowOff>276225</xdr:rowOff>
    </xdr:to>
    <xdr:grpSp>
      <xdr:nvGrpSpPr>
        <xdr:cNvPr id="1661" name="Group 719"/>
        <xdr:cNvGrpSpPr>
          <a:grpSpLocks/>
        </xdr:cNvGrpSpPr>
      </xdr:nvGrpSpPr>
      <xdr:grpSpPr>
        <a:xfrm>
          <a:off x="5886450" y="4495800"/>
          <a:ext cx="104775" cy="114300"/>
          <a:chOff x="493" y="175"/>
          <a:chExt cx="10" cy="12"/>
        </a:xfrm>
        <a:solidFill>
          <a:srgbClr val="FFFFFF"/>
        </a:solidFill>
      </xdr:grpSpPr>
      <xdr:sp>
        <xdr:nvSpPr>
          <xdr:cNvPr id="1662" name="Line 72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63" name="Line 72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16</xdr:row>
      <xdr:rowOff>161925</xdr:rowOff>
    </xdr:from>
    <xdr:to>
      <xdr:col>6</xdr:col>
      <xdr:colOff>619125</xdr:colOff>
      <xdr:row>16</xdr:row>
      <xdr:rowOff>276225</xdr:rowOff>
    </xdr:to>
    <xdr:grpSp>
      <xdr:nvGrpSpPr>
        <xdr:cNvPr id="1664" name="Group 722"/>
        <xdr:cNvGrpSpPr>
          <a:grpSpLocks/>
        </xdr:cNvGrpSpPr>
      </xdr:nvGrpSpPr>
      <xdr:grpSpPr>
        <a:xfrm>
          <a:off x="5067300" y="6172200"/>
          <a:ext cx="104775" cy="114300"/>
          <a:chOff x="493" y="175"/>
          <a:chExt cx="10" cy="12"/>
        </a:xfrm>
        <a:solidFill>
          <a:srgbClr val="FFFFFF"/>
        </a:solidFill>
      </xdr:grpSpPr>
      <xdr:sp>
        <xdr:nvSpPr>
          <xdr:cNvPr id="1665" name="Line 72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66" name="Line 72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17</xdr:row>
      <xdr:rowOff>161925</xdr:rowOff>
    </xdr:from>
    <xdr:to>
      <xdr:col>6</xdr:col>
      <xdr:colOff>619125</xdr:colOff>
      <xdr:row>17</xdr:row>
      <xdr:rowOff>276225</xdr:rowOff>
    </xdr:to>
    <xdr:grpSp>
      <xdr:nvGrpSpPr>
        <xdr:cNvPr id="1667" name="Group 725"/>
        <xdr:cNvGrpSpPr>
          <a:grpSpLocks/>
        </xdr:cNvGrpSpPr>
      </xdr:nvGrpSpPr>
      <xdr:grpSpPr>
        <a:xfrm>
          <a:off x="5067300" y="6591300"/>
          <a:ext cx="104775" cy="114300"/>
          <a:chOff x="493" y="175"/>
          <a:chExt cx="10" cy="12"/>
        </a:xfrm>
        <a:solidFill>
          <a:srgbClr val="FFFFFF"/>
        </a:solidFill>
      </xdr:grpSpPr>
      <xdr:sp>
        <xdr:nvSpPr>
          <xdr:cNvPr id="1668" name="Line 72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69" name="Line 72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18</xdr:row>
      <xdr:rowOff>161925</xdr:rowOff>
    </xdr:from>
    <xdr:to>
      <xdr:col>6</xdr:col>
      <xdr:colOff>619125</xdr:colOff>
      <xdr:row>18</xdr:row>
      <xdr:rowOff>276225</xdr:rowOff>
    </xdr:to>
    <xdr:grpSp>
      <xdr:nvGrpSpPr>
        <xdr:cNvPr id="1670" name="Group 728"/>
        <xdr:cNvGrpSpPr>
          <a:grpSpLocks/>
        </xdr:cNvGrpSpPr>
      </xdr:nvGrpSpPr>
      <xdr:grpSpPr>
        <a:xfrm>
          <a:off x="5067300" y="7010400"/>
          <a:ext cx="104775" cy="114300"/>
          <a:chOff x="493" y="175"/>
          <a:chExt cx="10" cy="12"/>
        </a:xfrm>
        <a:solidFill>
          <a:srgbClr val="FFFFFF"/>
        </a:solidFill>
      </xdr:grpSpPr>
      <xdr:sp>
        <xdr:nvSpPr>
          <xdr:cNvPr id="1671" name="Line 72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72" name="Line 73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16</xdr:row>
      <xdr:rowOff>161925</xdr:rowOff>
    </xdr:from>
    <xdr:to>
      <xdr:col>7</xdr:col>
      <xdr:colOff>619125</xdr:colOff>
      <xdr:row>16</xdr:row>
      <xdr:rowOff>276225</xdr:rowOff>
    </xdr:to>
    <xdr:grpSp>
      <xdr:nvGrpSpPr>
        <xdr:cNvPr id="1673" name="Group 731"/>
        <xdr:cNvGrpSpPr>
          <a:grpSpLocks/>
        </xdr:cNvGrpSpPr>
      </xdr:nvGrpSpPr>
      <xdr:grpSpPr>
        <a:xfrm>
          <a:off x="5886450" y="6172200"/>
          <a:ext cx="104775" cy="114300"/>
          <a:chOff x="493" y="175"/>
          <a:chExt cx="10" cy="12"/>
        </a:xfrm>
        <a:solidFill>
          <a:srgbClr val="FFFFFF"/>
        </a:solidFill>
      </xdr:grpSpPr>
      <xdr:sp>
        <xdr:nvSpPr>
          <xdr:cNvPr id="1674" name="Line 73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75" name="Line 73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17</xdr:row>
      <xdr:rowOff>161925</xdr:rowOff>
    </xdr:from>
    <xdr:to>
      <xdr:col>7</xdr:col>
      <xdr:colOff>619125</xdr:colOff>
      <xdr:row>17</xdr:row>
      <xdr:rowOff>276225</xdr:rowOff>
    </xdr:to>
    <xdr:grpSp>
      <xdr:nvGrpSpPr>
        <xdr:cNvPr id="1676" name="Group 734"/>
        <xdr:cNvGrpSpPr>
          <a:grpSpLocks/>
        </xdr:cNvGrpSpPr>
      </xdr:nvGrpSpPr>
      <xdr:grpSpPr>
        <a:xfrm>
          <a:off x="5886450" y="6591300"/>
          <a:ext cx="104775" cy="114300"/>
          <a:chOff x="493" y="175"/>
          <a:chExt cx="10" cy="12"/>
        </a:xfrm>
        <a:solidFill>
          <a:srgbClr val="FFFFFF"/>
        </a:solidFill>
      </xdr:grpSpPr>
      <xdr:sp>
        <xdr:nvSpPr>
          <xdr:cNvPr id="1677" name="Line 73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78" name="Line 73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18</xdr:row>
      <xdr:rowOff>161925</xdr:rowOff>
    </xdr:from>
    <xdr:to>
      <xdr:col>7</xdr:col>
      <xdr:colOff>619125</xdr:colOff>
      <xdr:row>18</xdr:row>
      <xdr:rowOff>276225</xdr:rowOff>
    </xdr:to>
    <xdr:grpSp>
      <xdr:nvGrpSpPr>
        <xdr:cNvPr id="1679" name="Group 737"/>
        <xdr:cNvGrpSpPr>
          <a:grpSpLocks/>
        </xdr:cNvGrpSpPr>
      </xdr:nvGrpSpPr>
      <xdr:grpSpPr>
        <a:xfrm>
          <a:off x="5886450" y="7010400"/>
          <a:ext cx="104775" cy="114300"/>
          <a:chOff x="493" y="175"/>
          <a:chExt cx="10" cy="12"/>
        </a:xfrm>
        <a:solidFill>
          <a:srgbClr val="FFFFFF"/>
        </a:solidFill>
      </xdr:grpSpPr>
      <xdr:sp>
        <xdr:nvSpPr>
          <xdr:cNvPr id="1680" name="Line 73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81" name="Line 73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19</xdr:row>
      <xdr:rowOff>161925</xdr:rowOff>
    </xdr:from>
    <xdr:to>
      <xdr:col>6</xdr:col>
      <xdr:colOff>619125</xdr:colOff>
      <xdr:row>19</xdr:row>
      <xdr:rowOff>276225</xdr:rowOff>
    </xdr:to>
    <xdr:grpSp>
      <xdr:nvGrpSpPr>
        <xdr:cNvPr id="1682" name="Group 740"/>
        <xdr:cNvGrpSpPr>
          <a:grpSpLocks/>
        </xdr:cNvGrpSpPr>
      </xdr:nvGrpSpPr>
      <xdr:grpSpPr>
        <a:xfrm>
          <a:off x="5067300" y="7429500"/>
          <a:ext cx="104775" cy="114300"/>
          <a:chOff x="493" y="175"/>
          <a:chExt cx="10" cy="12"/>
        </a:xfrm>
        <a:solidFill>
          <a:srgbClr val="FFFFFF"/>
        </a:solidFill>
      </xdr:grpSpPr>
      <xdr:sp>
        <xdr:nvSpPr>
          <xdr:cNvPr id="1683" name="Line 74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84" name="Line 74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20</xdr:row>
      <xdr:rowOff>161925</xdr:rowOff>
    </xdr:from>
    <xdr:to>
      <xdr:col>6</xdr:col>
      <xdr:colOff>619125</xdr:colOff>
      <xdr:row>20</xdr:row>
      <xdr:rowOff>276225</xdr:rowOff>
    </xdr:to>
    <xdr:grpSp>
      <xdr:nvGrpSpPr>
        <xdr:cNvPr id="1685" name="Group 743"/>
        <xdr:cNvGrpSpPr>
          <a:grpSpLocks/>
        </xdr:cNvGrpSpPr>
      </xdr:nvGrpSpPr>
      <xdr:grpSpPr>
        <a:xfrm>
          <a:off x="5067300" y="7848600"/>
          <a:ext cx="104775" cy="114300"/>
          <a:chOff x="493" y="175"/>
          <a:chExt cx="10" cy="12"/>
        </a:xfrm>
        <a:solidFill>
          <a:srgbClr val="FFFFFF"/>
        </a:solidFill>
      </xdr:grpSpPr>
      <xdr:sp>
        <xdr:nvSpPr>
          <xdr:cNvPr id="1686" name="Line 74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87" name="Line 74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21</xdr:row>
      <xdr:rowOff>161925</xdr:rowOff>
    </xdr:from>
    <xdr:to>
      <xdr:col>6</xdr:col>
      <xdr:colOff>619125</xdr:colOff>
      <xdr:row>21</xdr:row>
      <xdr:rowOff>276225</xdr:rowOff>
    </xdr:to>
    <xdr:grpSp>
      <xdr:nvGrpSpPr>
        <xdr:cNvPr id="1688" name="Group 746"/>
        <xdr:cNvGrpSpPr>
          <a:grpSpLocks/>
        </xdr:cNvGrpSpPr>
      </xdr:nvGrpSpPr>
      <xdr:grpSpPr>
        <a:xfrm>
          <a:off x="5067300" y="8267700"/>
          <a:ext cx="104775" cy="114300"/>
          <a:chOff x="493" y="175"/>
          <a:chExt cx="10" cy="12"/>
        </a:xfrm>
        <a:solidFill>
          <a:srgbClr val="FFFFFF"/>
        </a:solidFill>
      </xdr:grpSpPr>
      <xdr:sp>
        <xdr:nvSpPr>
          <xdr:cNvPr id="1689" name="Line 74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90" name="Line 74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19</xdr:row>
      <xdr:rowOff>161925</xdr:rowOff>
    </xdr:from>
    <xdr:to>
      <xdr:col>7</xdr:col>
      <xdr:colOff>619125</xdr:colOff>
      <xdr:row>19</xdr:row>
      <xdr:rowOff>276225</xdr:rowOff>
    </xdr:to>
    <xdr:grpSp>
      <xdr:nvGrpSpPr>
        <xdr:cNvPr id="1691" name="Group 749"/>
        <xdr:cNvGrpSpPr>
          <a:grpSpLocks/>
        </xdr:cNvGrpSpPr>
      </xdr:nvGrpSpPr>
      <xdr:grpSpPr>
        <a:xfrm>
          <a:off x="5886450" y="7429500"/>
          <a:ext cx="104775" cy="114300"/>
          <a:chOff x="493" y="175"/>
          <a:chExt cx="10" cy="12"/>
        </a:xfrm>
        <a:solidFill>
          <a:srgbClr val="FFFFFF"/>
        </a:solidFill>
      </xdr:grpSpPr>
      <xdr:sp>
        <xdr:nvSpPr>
          <xdr:cNvPr id="1692" name="Line 75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93" name="Line 75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20</xdr:row>
      <xdr:rowOff>161925</xdr:rowOff>
    </xdr:from>
    <xdr:to>
      <xdr:col>7</xdr:col>
      <xdr:colOff>619125</xdr:colOff>
      <xdr:row>20</xdr:row>
      <xdr:rowOff>276225</xdr:rowOff>
    </xdr:to>
    <xdr:grpSp>
      <xdr:nvGrpSpPr>
        <xdr:cNvPr id="1694" name="Group 752"/>
        <xdr:cNvGrpSpPr>
          <a:grpSpLocks/>
        </xdr:cNvGrpSpPr>
      </xdr:nvGrpSpPr>
      <xdr:grpSpPr>
        <a:xfrm>
          <a:off x="5886450" y="7848600"/>
          <a:ext cx="104775" cy="114300"/>
          <a:chOff x="493" y="175"/>
          <a:chExt cx="10" cy="12"/>
        </a:xfrm>
        <a:solidFill>
          <a:srgbClr val="FFFFFF"/>
        </a:solidFill>
      </xdr:grpSpPr>
      <xdr:sp>
        <xdr:nvSpPr>
          <xdr:cNvPr id="1695" name="Line 75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96" name="Line 75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21</xdr:row>
      <xdr:rowOff>161925</xdr:rowOff>
    </xdr:from>
    <xdr:to>
      <xdr:col>7</xdr:col>
      <xdr:colOff>619125</xdr:colOff>
      <xdr:row>21</xdr:row>
      <xdr:rowOff>276225</xdr:rowOff>
    </xdr:to>
    <xdr:grpSp>
      <xdr:nvGrpSpPr>
        <xdr:cNvPr id="1697" name="Group 755"/>
        <xdr:cNvGrpSpPr>
          <a:grpSpLocks/>
        </xdr:cNvGrpSpPr>
      </xdr:nvGrpSpPr>
      <xdr:grpSpPr>
        <a:xfrm>
          <a:off x="5886450" y="8267700"/>
          <a:ext cx="104775" cy="114300"/>
          <a:chOff x="493" y="175"/>
          <a:chExt cx="10" cy="12"/>
        </a:xfrm>
        <a:solidFill>
          <a:srgbClr val="FFFFFF"/>
        </a:solidFill>
      </xdr:grpSpPr>
      <xdr:sp>
        <xdr:nvSpPr>
          <xdr:cNvPr id="1698" name="Line 75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699" name="Line 75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22</xdr:row>
      <xdr:rowOff>161925</xdr:rowOff>
    </xdr:from>
    <xdr:to>
      <xdr:col>6</xdr:col>
      <xdr:colOff>619125</xdr:colOff>
      <xdr:row>22</xdr:row>
      <xdr:rowOff>276225</xdr:rowOff>
    </xdr:to>
    <xdr:grpSp>
      <xdr:nvGrpSpPr>
        <xdr:cNvPr id="1700" name="Group 758"/>
        <xdr:cNvGrpSpPr>
          <a:grpSpLocks/>
        </xdr:cNvGrpSpPr>
      </xdr:nvGrpSpPr>
      <xdr:grpSpPr>
        <a:xfrm>
          <a:off x="5067300" y="8686800"/>
          <a:ext cx="104775" cy="114300"/>
          <a:chOff x="493" y="175"/>
          <a:chExt cx="10" cy="12"/>
        </a:xfrm>
        <a:solidFill>
          <a:srgbClr val="FFFFFF"/>
        </a:solidFill>
      </xdr:grpSpPr>
      <xdr:sp>
        <xdr:nvSpPr>
          <xdr:cNvPr id="1701" name="Line 75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02" name="Line 76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23</xdr:row>
      <xdr:rowOff>161925</xdr:rowOff>
    </xdr:from>
    <xdr:to>
      <xdr:col>6</xdr:col>
      <xdr:colOff>619125</xdr:colOff>
      <xdr:row>23</xdr:row>
      <xdr:rowOff>276225</xdr:rowOff>
    </xdr:to>
    <xdr:grpSp>
      <xdr:nvGrpSpPr>
        <xdr:cNvPr id="1703" name="Group 761"/>
        <xdr:cNvGrpSpPr>
          <a:grpSpLocks/>
        </xdr:cNvGrpSpPr>
      </xdr:nvGrpSpPr>
      <xdr:grpSpPr>
        <a:xfrm>
          <a:off x="5067300" y="9105900"/>
          <a:ext cx="104775" cy="114300"/>
          <a:chOff x="493" y="175"/>
          <a:chExt cx="10" cy="12"/>
        </a:xfrm>
        <a:solidFill>
          <a:srgbClr val="FFFFFF"/>
        </a:solidFill>
      </xdr:grpSpPr>
      <xdr:sp>
        <xdr:nvSpPr>
          <xdr:cNvPr id="1704" name="Line 76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05" name="Line 76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24</xdr:row>
      <xdr:rowOff>161925</xdr:rowOff>
    </xdr:from>
    <xdr:to>
      <xdr:col>6</xdr:col>
      <xdr:colOff>619125</xdr:colOff>
      <xdr:row>24</xdr:row>
      <xdr:rowOff>276225</xdr:rowOff>
    </xdr:to>
    <xdr:grpSp>
      <xdr:nvGrpSpPr>
        <xdr:cNvPr id="1706" name="Group 764"/>
        <xdr:cNvGrpSpPr>
          <a:grpSpLocks/>
        </xdr:cNvGrpSpPr>
      </xdr:nvGrpSpPr>
      <xdr:grpSpPr>
        <a:xfrm>
          <a:off x="5067300" y="9525000"/>
          <a:ext cx="104775" cy="114300"/>
          <a:chOff x="493" y="175"/>
          <a:chExt cx="10" cy="12"/>
        </a:xfrm>
        <a:solidFill>
          <a:srgbClr val="FFFFFF"/>
        </a:solidFill>
      </xdr:grpSpPr>
      <xdr:sp>
        <xdr:nvSpPr>
          <xdr:cNvPr id="1707" name="Line 76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08" name="Line 76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22</xdr:row>
      <xdr:rowOff>161925</xdr:rowOff>
    </xdr:from>
    <xdr:to>
      <xdr:col>7</xdr:col>
      <xdr:colOff>619125</xdr:colOff>
      <xdr:row>22</xdr:row>
      <xdr:rowOff>276225</xdr:rowOff>
    </xdr:to>
    <xdr:grpSp>
      <xdr:nvGrpSpPr>
        <xdr:cNvPr id="1709" name="Group 767"/>
        <xdr:cNvGrpSpPr>
          <a:grpSpLocks/>
        </xdr:cNvGrpSpPr>
      </xdr:nvGrpSpPr>
      <xdr:grpSpPr>
        <a:xfrm>
          <a:off x="5886450" y="8686800"/>
          <a:ext cx="104775" cy="114300"/>
          <a:chOff x="493" y="175"/>
          <a:chExt cx="10" cy="12"/>
        </a:xfrm>
        <a:solidFill>
          <a:srgbClr val="FFFFFF"/>
        </a:solidFill>
      </xdr:grpSpPr>
      <xdr:sp>
        <xdr:nvSpPr>
          <xdr:cNvPr id="1710" name="Line 76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11" name="Line 76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23</xdr:row>
      <xdr:rowOff>161925</xdr:rowOff>
    </xdr:from>
    <xdr:to>
      <xdr:col>7</xdr:col>
      <xdr:colOff>619125</xdr:colOff>
      <xdr:row>23</xdr:row>
      <xdr:rowOff>276225</xdr:rowOff>
    </xdr:to>
    <xdr:grpSp>
      <xdr:nvGrpSpPr>
        <xdr:cNvPr id="1712" name="Group 770"/>
        <xdr:cNvGrpSpPr>
          <a:grpSpLocks/>
        </xdr:cNvGrpSpPr>
      </xdr:nvGrpSpPr>
      <xdr:grpSpPr>
        <a:xfrm>
          <a:off x="5886450" y="9105900"/>
          <a:ext cx="104775" cy="114300"/>
          <a:chOff x="493" y="175"/>
          <a:chExt cx="10" cy="12"/>
        </a:xfrm>
        <a:solidFill>
          <a:srgbClr val="FFFFFF"/>
        </a:solidFill>
      </xdr:grpSpPr>
      <xdr:sp>
        <xdr:nvSpPr>
          <xdr:cNvPr id="1713" name="Line 77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14" name="Line 77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24</xdr:row>
      <xdr:rowOff>161925</xdr:rowOff>
    </xdr:from>
    <xdr:to>
      <xdr:col>7</xdr:col>
      <xdr:colOff>619125</xdr:colOff>
      <xdr:row>24</xdr:row>
      <xdr:rowOff>276225</xdr:rowOff>
    </xdr:to>
    <xdr:grpSp>
      <xdr:nvGrpSpPr>
        <xdr:cNvPr id="1715" name="Group 773"/>
        <xdr:cNvGrpSpPr>
          <a:grpSpLocks/>
        </xdr:cNvGrpSpPr>
      </xdr:nvGrpSpPr>
      <xdr:grpSpPr>
        <a:xfrm>
          <a:off x="5886450" y="9525000"/>
          <a:ext cx="104775" cy="114300"/>
          <a:chOff x="493" y="175"/>
          <a:chExt cx="10" cy="12"/>
        </a:xfrm>
        <a:solidFill>
          <a:srgbClr val="FFFFFF"/>
        </a:solidFill>
      </xdr:grpSpPr>
      <xdr:sp>
        <xdr:nvSpPr>
          <xdr:cNvPr id="1716" name="Line 77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17" name="Line 77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xdr:col>
      <xdr:colOff>0</xdr:colOff>
      <xdr:row>17</xdr:row>
      <xdr:rowOff>200025</xdr:rowOff>
    </xdr:from>
    <xdr:to>
      <xdr:col>3</xdr:col>
      <xdr:colOff>0</xdr:colOff>
      <xdr:row>17</xdr:row>
      <xdr:rowOff>200025</xdr:rowOff>
    </xdr:to>
    <xdr:sp>
      <xdr:nvSpPr>
        <xdr:cNvPr id="1718" name="Line 776"/>
        <xdr:cNvSpPr>
          <a:spLocks/>
        </xdr:cNvSpPr>
      </xdr:nvSpPr>
      <xdr:spPr>
        <a:xfrm>
          <a:off x="1609725" y="6629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16</xdr:row>
      <xdr:rowOff>161925</xdr:rowOff>
    </xdr:from>
    <xdr:to>
      <xdr:col>6</xdr:col>
      <xdr:colOff>619125</xdr:colOff>
      <xdr:row>16</xdr:row>
      <xdr:rowOff>276225</xdr:rowOff>
    </xdr:to>
    <xdr:grpSp>
      <xdr:nvGrpSpPr>
        <xdr:cNvPr id="1719" name="Group 778"/>
        <xdr:cNvGrpSpPr>
          <a:grpSpLocks/>
        </xdr:cNvGrpSpPr>
      </xdr:nvGrpSpPr>
      <xdr:grpSpPr>
        <a:xfrm>
          <a:off x="5067300" y="6172200"/>
          <a:ext cx="104775" cy="114300"/>
          <a:chOff x="493" y="175"/>
          <a:chExt cx="10" cy="12"/>
        </a:xfrm>
        <a:solidFill>
          <a:srgbClr val="FFFFFF"/>
        </a:solidFill>
      </xdr:grpSpPr>
      <xdr:sp>
        <xdr:nvSpPr>
          <xdr:cNvPr id="1720" name="Line 77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21" name="Line 78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17</xdr:row>
      <xdr:rowOff>161925</xdr:rowOff>
    </xdr:from>
    <xdr:to>
      <xdr:col>6</xdr:col>
      <xdr:colOff>619125</xdr:colOff>
      <xdr:row>17</xdr:row>
      <xdr:rowOff>276225</xdr:rowOff>
    </xdr:to>
    <xdr:grpSp>
      <xdr:nvGrpSpPr>
        <xdr:cNvPr id="1722" name="Group 781"/>
        <xdr:cNvGrpSpPr>
          <a:grpSpLocks/>
        </xdr:cNvGrpSpPr>
      </xdr:nvGrpSpPr>
      <xdr:grpSpPr>
        <a:xfrm>
          <a:off x="5067300" y="6591300"/>
          <a:ext cx="104775" cy="114300"/>
          <a:chOff x="493" y="175"/>
          <a:chExt cx="10" cy="12"/>
        </a:xfrm>
        <a:solidFill>
          <a:srgbClr val="FFFFFF"/>
        </a:solidFill>
      </xdr:grpSpPr>
      <xdr:sp>
        <xdr:nvSpPr>
          <xdr:cNvPr id="1723" name="Line 78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24" name="Line 78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18</xdr:row>
      <xdr:rowOff>161925</xdr:rowOff>
    </xdr:from>
    <xdr:to>
      <xdr:col>6</xdr:col>
      <xdr:colOff>619125</xdr:colOff>
      <xdr:row>18</xdr:row>
      <xdr:rowOff>276225</xdr:rowOff>
    </xdr:to>
    <xdr:grpSp>
      <xdr:nvGrpSpPr>
        <xdr:cNvPr id="1725" name="Group 784"/>
        <xdr:cNvGrpSpPr>
          <a:grpSpLocks/>
        </xdr:cNvGrpSpPr>
      </xdr:nvGrpSpPr>
      <xdr:grpSpPr>
        <a:xfrm>
          <a:off x="5067300" y="7010400"/>
          <a:ext cx="104775" cy="114300"/>
          <a:chOff x="493" y="175"/>
          <a:chExt cx="10" cy="12"/>
        </a:xfrm>
        <a:solidFill>
          <a:srgbClr val="FFFFFF"/>
        </a:solidFill>
      </xdr:grpSpPr>
      <xdr:sp>
        <xdr:nvSpPr>
          <xdr:cNvPr id="1726" name="Line 78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27" name="Line 78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16</xdr:row>
      <xdr:rowOff>161925</xdr:rowOff>
    </xdr:from>
    <xdr:to>
      <xdr:col>7</xdr:col>
      <xdr:colOff>619125</xdr:colOff>
      <xdr:row>16</xdr:row>
      <xdr:rowOff>276225</xdr:rowOff>
    </xdr:to>
    <xdr:grpSp>
      <xdr:nvGrpSpPr>
        <xdr:cNvPr id="1728" name="Group 787"/>
        <xdr:cNvGrpSpPr>
          <a:grpSpLocks/>
        </xdr:cNvGrpSpPr>
      </xdr:nvGrpSpPr>
      <xdr:grpSpPr>
        <a:xfrm>
          <a:off x="5886450" y="6172200"/>
          <a:ext cx="104775" cy="114300"/>
          <a:chOff x="493" y="175"/>
          <a:chExt cx="10" cy="12"/>
        </a:xfrm>
        <a:solidFill>
          <a:srgbClr val="FFFFFF"/>
        </a:solidFill>
      </xdr:grpSpPr>
      <xdr:sp>
        <xdr:nvSpPr>
          <xdr:cNvPr id="1729" name="Line 78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30" name="Line 78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17</xdr:row>
      <xdr:rowOff>161925</xdr:rowOff>
    </xdr:from>
    <xdr:to>
      <xdr:col>7</xdr:col>
      <xdr:colOff>619125</xdr:colOff>
      <xdr:row>17</xdr:row>
      <xdr:rowOff>276225</xdr:rowOff>
    </xdr:to>
    <xdr:grpSp>
      <xdr:nvGrpSpPr>
        <xdr:cNvPr id="1731" name="Group 790"/>
        <xdr:cNvGrpSpPr>
          <a:grpSpLocks/>
        </xdr:cNvGrpSpPr>
      </xdr:nvGrpSpPr>
      <xdr:grpSpPr>
        <a:xfrm>
          <a:off x="5886450" y="6591300"/>
          <a:ext cx="104775" cy="114300"/>
          <a:chOff x="493" y="175"/>
          <a:chExt cx="10" cy="12"/>
        </a:xfrm>
        <a:solidFill>
          <a:srgbClr val="FFFFFF"/>
        </a:solidFill>
      </xdr:grpSpPr>
      <xdr:sp>
        <xdr:nvSpPr>
          <xdr:cNvPr id="1732" name="Line 79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33" name="Line 79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18</xdr:row>
      <xdr:rowOff>161925</xdr:rowOff>
    </xdr:from>
    <xdr:to>
      <xdr:col>7</xdr:col>
      <xdr:colOff>619125</xdr:colOff>
      <xdr:row>18</xdr:row>
      <xdr:rowOff>276225</xdr:rowOff>
    </xdr:to>
    <xdr:grpSp>
      <xdr:nvGrpSpPr>
        <xdr:cNvPr id="1734" name="Group 793"/>
        <xdr:cNvGrpSpPr>
          <a:grpSpLocks/>
        </xdr:cNvGrpSpPr>
      </xdr:nvGrpSpPr>
      <xdr:grpSpPr>
        <a:xfrm>
          <a:off x="5886450" y="7010400"/>
          <a:ext cx="104775" cy="114300"/>
          <a:chOff x="493" y="175"/>
          <a:chExt cx="10" cy="12"/>
        </a:xfrm>
        <a:solidFill>
          <a:srgbClr val="FFFFFF"/>
        </a:solidFill>
      </xdr:grpSpPr>
      <xdr:sp>
        <xdr:nvSpPr>
          <xdr:cNvPr id="1735" name="Line 79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736" name="Line 79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2</xdr:col>
      <xdr:colOff>9525</xdr:colOff>
      <xdr:row>42</xdr:row>
      <xdr:rowOff>200025</xdr:rowOff>
    </xdr:from>
    <xdr:to>
      <xdr:col>3</xdr:col>
      <xdr:colOff>9525</xdr:colOff>
      <xdr:row>42</xdr:row>
      <xdr:rowOff>200025</xdr:rowOff>
    </xdr:to>
    <xdr:sp>
      <xdr:nvSpPr>
        <xdr:cNvPr id="1737" name="Line 797"/>
        <xdr:cNvSpPr>
          <a:spLocks/>
        </xdr:cNvSpPr>
      </xdr:nvSpPr>
      <xdr:spPr>
        <a:xfrm>
          <a:off x="1619250" y="156400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19050</xdr:colOff>
      <xdr:row>48</xdr:row>
      <xdr:rowOff>190500</xdr:rowOff>
    </xdr:from>
    <xdr:to>
      <xdr:col>3</xdr:col>
      <xdr:colOff>19050</xdr:colOff>
      <xdr:row>48</xdr:row>
      <xdr:rowOff>190500</xdr:rowOff>
    </xdr:to>
    <xdr:sp>
      <xdr:nvSpPr>
        <xdr:cNvPr id="1738" name="Line 799"/>
        <xdr:cNvSpPr>
          <a:spLocks/>
        </xdr:cNvSpPr>
      </xdr:nvSpPr>
      <xdr:spPr>
        <a:xfrm>
          <a:off x="1628775" y="181451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51</xdr:row>
      <xdr:rowOff>200025</xdr:rowOff>
    </xdr:from>
    <xdr:to>
      <xdr:col>3</xdr:col>
      <xdr:colOff>0</xdr:colOff>
      <xdr:row>51</xdr:row>
      <xdr:rowOff>200025</xdr:rowOff>
    </xdr:to>
    <xdr:sp>
      <xdr:nvSpPr>
        <xdr:cNvPr id="1739" name="Line 800"/>
        <xdr:cNvSpPr>
          <a:spLocks/>
        </xdr:cNvSpPr>
      </xdr:nvSpPr>
      <xdr:spPr>
        <a:xfrm>
          <a:off x="1609725" y="194119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9525</xdr:colOff>
      <xdr:row>54</xdr:row>
      <xdr:rowOff>171450</xdr:rowOff>
    </xdr:from>
    <xdr:to>
      <xdr:col>3</xdr:col>
      <xdr:colOff>9525</xdr:colOff>
      <xdr:row>54</xdr:row>
      <xdr:rowOff>171450</xdr:rowOff>
    </xdr:to>
    <xdr:sp>
      <xdr:nvSpPr>
        <xdr:cNvPr id="1740" name="Line 801"/>
        <xdr:cNvSpPr>
          <a:spLocks/>
        </xdr:cNvSpPr>
      </xdr:nvSpPr>
      <xdr:spPr>
        <a:xfrm>
          <a:off x="1619250" y="206406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1741" name="Line 810"/>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1742" name="Line 811"/>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1743" name="Line 812"/>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1744" name="Line 813"/>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1745" name="Line 814"/>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1746" name="Line 815"/>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1747" name="Line 816"/>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1748" name="Line 817"/>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1749" name="Line 818"/>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1750" name="Line 819"/>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1751" name="Line 820"/>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1752" name="Line 821"/>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1753" name="Line 822"/>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1754" name="Line 823"/>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1755" name="Line 824"/>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1756" name="Line 825"/>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1757" name="Line 826"/>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1758" name="Line 827"/>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1759" name="Line 828"/>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1760" name="Line 829"/>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1761" name="Line 830"/>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1762" name="Line 831"/>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1763" name="Line 832"/>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1764" name="Line 833"/>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1765" name="Line 834"/>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1766" name="Line 835"/>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1767" name="Line 836"/>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1768" name="Line 837"/>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1769" name="Line 838"/>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1770" name="Line 839"/>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1771" name="Line 840"/>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56</xdr:row>
      <xdr:rowOff>0</xdr:rowOff>
    </xdr:from>
    <xdr:to>
      <xdr:col>22</xdr:col>
      <xdr:colOff>0</xdr:colOff>
      <xdr:row>56</xdr:row>
      <xdr:rowOff>0</xdr:rowOff>
    </xdr:to>
    <xdr:sp>
      <xdr:nvSpPr>
        <xdr:cNvPr id="1772" name="Line 841"/>
        <xdr:cNvSpPr>
          <a:spLocks/>
        </xdr:cNvSpPr>
      </xdr:nvSpPr>
      <xdr:spPr>
        <a:xfrm>
          <a:off x="16040100" y="2130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56</xdr:row>
      <xdr:rowOff>0</xdr:rowOff>
    </xdr:from>
    <xdr:to>
      <xdr:col>15</xdr:col>
      <xdr:colOff>0</xdr:colOff>
      <xdr:row>56</xdr:row>
      <xdr:rowOff>0</xdr:rowOff>
    </xdr:to>
    <xdr:sp>
      <xdr:nvSpPr>
        <xdr:cNvPr id="1773" name="Line 842"/>
        <xdr:cNvSpPr>
          <a:spLocks/>
        </xdr:cNvSpPr>
      </xdr:nvSpPr>
      <xdr:spPr>
        <a:xfrm>
          <a:off x="10506075" y="213074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56</xdr:row>
      <xdr:rowOff>0</xdr:rowOff>
    </xdr:from>
    <xdr:to>
      <xdr:col>11</xdr:col>
      <xdr:colOff>676275</xdr:colOff>
      <xdr:row>56</xdr:row>
      <xdr:rowOff>0</xdr:rowOff>
    </xdr:to>
    <xdr:sp>
      <xdr:nvSpPr>
        <xdr:cNvPr id="1774" name="Line 843"/>
        <xdr:cNvSpPr>
          <a:spLocks/>
        </xdr:cNvSpPr>
      </xdr:nvSpPr>
      <xdr:spPr>
        <a:xfrm>
          <a:off x="8486775" y="21307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42</xdr:row>
      <xdr:rowOff>200025</xdr:rowOff>
    </xdr:from>
    <xdr:to>
      <xdr:col>3</xdr:col>
      <xdr:colOff>0</xdr:colOff>
      <xdr:row>42</xdr:row>
      <xdr:rowOff>200025</xdr:rowOff>
    </xdr:to>
    <xdr:sp>
      <xdr:nvSpPr>
        <xdr:cNvPr id="1775" name="Line 846"/>
        <xdr:cNvSpPr>
          <a:spLocks/>
        </xdr:cNvSpPr>
      </xdr:nvSpPr>
      <xdr:spPr>
        <a:xfrm>
          <a:off x="1609725" y="156400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35</xdr:row>
      <xdr:rowOff>190500</xdr:rowOff>
    </xdr:from>
    <xdr:to>
      <xdr:col>6</xdr:col>
      <xdr:colOff>790575</xdr:colOff>
      <xdr:row>35</xdr:row>
      <xdr:rowOff>400050</xdr:rowOff>
    </xdr:to>
    <xdr:sp>
      <xdr:nvSpPr>
        <xdr:cNvPr id="1776" name="Rectangle 855"/>
        <xdr:cNvSpPr>
          <a:spLocks/>
        </xdr:cNvSpPr>
      </xdr:nvSpPr>
      <xdr:spPr>
        <a:xfrm>
          <a:off x="458152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56</xdr:row>
      <xdr:rowOff>0</xdr:rowOff>
    </xdr:from>
    <xdr:to>
      <xdr:col>18</xdr:col>
      <xdr:colOff>447675</xdr:colOff>
      <xdr:row>56</xdr:row>
      <xdr:rowOff>0</xdr:rowOff>
    </xdr:to>
    <xdr:sp>
      <xdr:nvSpPr>
        <xdr:cNvPr id="1777" name="Line 868"/>
        <xdr:cNvSpPr>
          <a:spLocks/>
        </xdr:cNvSpPr>
      </xdr:nvSpPr>
      <xdr:spPr>
        <a:xfrm>
          <a:off x="13344525" y="21307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56</xdr:row>
      <xdr:rowOff>0</xdr:rowOff>
    </xdr:from>
    <xdr:to>
      <xdr:col>18</xdr:col>
      <xdr:colOff>457200</xdr:colOff>
      <xdr:row>56</xdr:row>
      <xdr:rowOff>0</xdr:rowOff>
    </xdr:to>
    <xdr:sp>
      <xdr:nvSpPr>
        <xdr:cNvPr id="1778" name="Line 869"/>
        <xdr:cNvSpPr>
          <a:spLocks/>
        </xdr:cNvSpPr>
      </xdr:nvSpPr>
      <xdr:spPr>
        <a:xfrm>
          <a:off x="13335000" y="21307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56</xdr:row>
      <xdr:rowOff>0</xdr:rowOff>
    </xdr:from>
    <xdr:to>
      <xdr:col>18</xdr:col>
      <xdr:colOff>457200</xdr:colOff>
      <xdr:row>56</xdr:row>
      <xdr:rowOff>0</xdr:rowOff>
    </xdr:to>
    <xdr:sp>
      <xdr:nvSpPr>
        <xdr:cNvPr id="1779" name="Line 870"/>
        <xdr:cNvSpPr>
          <a:spLocks/>
        </xdr:cNvSpPr>
      </xdr:nvSpPr>
      <xdr:spPr>
        <a:xfrm>
          <a:off x="13335000" y="21307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56</xdr:row>
      <xdr:rowOff>0</xdr:rowOff>
    </xdr:from>
    <xdr:to>
      <xdr:col>18</xdr:col>
      <xdr:colOff>457200</xdr:colOff>
      <xdr:row>56</xdr:row>
      <xdr:rowOff>0</xdr:rowOff>
    </xdr:to>
    <xdr:sp>
      <xdr:nvSpPr>
        <xdr:cNvPr id="1780" name="Line 871"/>
        <xdr:cNvSpPr>
          <a:spLocks/>
        </xdr:cNvSpPr>
      </xdr:nvSpPr>
      <xdr:spPr>
        <a:xfrm>
          <a:off x="13335000" y="21307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56</xdr:row>
      <xdr:rowOff>0</xdr:rowOff>
    </xdr:from>
    <xdr:to>
      <xdr:col>18</xdr:col>
      <xdr:colOff>457200</xdr:colOff>
      <xdr:row>56</xdr:row>
      <xdr:rowOff>0</xdr:rowOff>
    </xdr:to>
    <xdr:sp>
      <xdr:nvSpPr>
        <xdr:cNvPr id="1781" name="Line 872"/>
        <xdr:cNvSpPr>
          <a:spLocks/>
        </xdr:cNvSpPr>
      </xdr:nvSpPr>
      <xdr:spPr>
        <a:xfrm>
          <a:off x="13335000" y="213074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56</xdr:row>
      <xdr:rowOff>0</xdr:rowOff>
    </xdr:from>
    <xdr:to>
      <xdr:col>17</xdr:col>
      <xdr:colOff>0</xdr:colOff>
      <xdr:row>56</xdr:row>
      <xdr:rowOff>0</xdr:rowOff>
    </xdr:to>
    <xdr:sp>
      <xdr:nvSpPr>
        <xdr:cNvPr id="1782" name="Line 873"/>
        <xdr:cNvSpPr>
          <a:spLocks/>
        </xdr:cNvSpPr>
      </xdr:nvSpPr>
      <xdr:spPr>
        <a:xfrm>
          <a:off x="12011025" y="213074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56</xdr:row>
      <xdr:rowOff>0</xdr:rowOff>
    </xdr:from>
    <xdr:to>
      <xdr:col>17</xdr:col>
      <xdr:colOff>0</xdr:colOff>
      <xdr:row>56</xdr:row>
      <xdr:rowOff>0</xdr:rowOff>
    </xdr:to>
    <xdr:sp>
      <xdr:nvSpPr>
        <xdr:cNvPr id="1783" name="Line 874"/>
        <xdr:cNvSpPr>
          <a:spLocks/>
        </xdr:cNvSpPr>
      </xdr:nvSpPr>
      <xdr:spPr>
        <a:xfrm>
          <a:off x="12011025" y="213074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56</xdr:row>
      <xdr:rowOff>0</xdr:rowOff>
    </xdr:from>
    <xdr:to>
      <xdr:col>17</xdr:col>
      <xdr:colOff>0</xdr:colOff>
      <xdr:row>56</xdr:row>
      <xdr:rowOff>0</xdr:rowOff>
    </xdr:to>
    <xdr:sp>
      <xdr:nvSpPr>
        <xdr:cNvPr id="1784" name="Line 875"/>
        <xdr:cNvSpPr>
          <a:spLocks/>
        </xdr:cNvSpPr>
      </xdr:nvSpPr>
      <xdr:spPr>
        <a:xfrm>
          <a:off x="12011025" y="213074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56</xdr:row>
      <xdr:rowOff>0</xdr:rowOff>
    </xdr:from>
    <xdr:to>
      <xdr:col>17</xdr:col>
      <xdr:colOff>0</xdr:colOff>
      <xdr:row>56</xdr:row>
      <xdr:rowOff>0</xdr:rowOff>
    </xdr:to>
    <xdr:sp>
      <xdr:nvSpPr>
        <xdr:cNvPr id="1785" name="Line 876"/>
        <xdr:cNvSpPr>
          <a:spLocks/>
        </xdr:cNvSpPr>
      </xdr:nvSpPr>
      <xdr:spPr>
        <a:xfrm>
          <a:off x="12011025" y="213074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56</xdr:row>
      <xdr:rowOff>0</xdr:rowOff>
    </xdr:from>
    <xdr:to>
      <xdr:col>17</xdr:col>
      <xdr:colOff>0</xdr:colOff>
      <xdr:row>56</xdr:row>
      <xdr:rowOff>0</xdr:rowOff>
    </xdr:to>
    <xdr:sp>
      <xdr:nvSpPr>
        <xdr:cNvPr id="1786" name="Line 877"/>
        <xdr:cNvSpPr>
          <a:spLocks/>
        </xdr:cNvSpPr>
      </xdr:nvSpPr>
      <xdr:spPr>
        <a:xfrm>
          <a:off x="12011025" y="213074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56</xdr:row>
      <xdr:rowOff>0</xdr:rowOff>
    </xdr:from>
    <xdr:to>
      <xdr:col>17</xdr:col>
      <xdr:colOff>0</xdr:colOff>
      <xdr:row>56</xdr:row>
      <xdr:rowOff>0</xdr:rowOff>
    </xdr:to>
    <xdr:sp>
      <xdr:nvSpPr>
        <xdr:cNvPr id="1787" name="Line 878"/>
        <xdr:cNvSpPr>
          <a:spLocks/>
        </xdr:cNvSpPr>
      </xdr:nvSpPr>
      <xdr:spPr>
        <a:xfrm>
          <a:off x="12011025" y="213074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38</xdr:row>
      <xdr:rowOff>19050</xdr:rowOff>
    </xdr:from>
    <xdr:to>
      <xdr:col>8</xdr:col>
      <xdr:colOff>0</xdr:colOff>
      <xdr:row>56</xdr:row>
      <xdr:rowOff>0</xdr:rowOff>
    </xdr:to>
    <xdr:sp>
      <xdr:nvSpPr>
        <xdr:cNvPr id="1788" name="Line 881"/>
        <xdr:cNvSpPr>
          <a:spLocks/>
        </xdr:cNvSpPr>
      </xdr:nvSpPr>
      <xdr:spPr>
        <a:xfrm>
          <a:off x="6210300" y="14116050"/>
          <a:ext cx="0" cy="71913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36</xdr:row>
      <xdr:rowOff>161925</xdr:rowOff>
    </xdr:from>
    <xdr:to>
      <xdr:col>6</xdr:col>
      <xdr:colOff>781050</xdr:colOff>
      <xdr:row>37</xdr:row>
      <xdr:rowOff>28575</xdr:rowOff>
    </xdr:to>
    <xdr:sp>
      <xdr:nvSpPr>
        <xdr:cNvPr id="1789" name="Rectangle 882"/>
        <xdr:cNvSpPr>
          <a:spLocks/>
        </xdr:cNvSpPr>
      </xdr:nvSpPr>
      <xdr:spPr>
        <a:xfrm>
          <a:off x="458152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37</xdr:row>
      <xdr:rowOff>180975</xdr:rowOff>
    </xdr:from>
    <xdr:to>
      <xdr:col>6</xdr:col>
      <xdr:colOff>781050</xdr:colOff>
      <xdr:row>38</xdr:row>
      <xdr:rowOff>28575</xdr:rowOff>
    </xdr:to>
    <xdr:sp>
      <xdr:nvSpPr>
        <xdr:cNvPr id="1790" name="Rectangle 883"/>
        <xdr:cNvSpPr>
          <a:spLocks/>
        </xdr:cNvSpPr>
      </xdr:nvSpPr>
      <xdr:spPr>
        <a:xfrm>
          <a:off x="458152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180975</xdr:rowOff>
    </xdr:from>
    <xdr:to>
      <xdr:col>7</xdr:col>
      <xdr:colOff>790575</xdr:colOff>
      <xdr:row>35</xdr:row>
      <xdr:rowOff>371475</xdr:rowOff>
    </xdr:to>
    <xdr:sp>
      <xdr:nvSpPr>
        <xdr:cNvPr id="1791" name="Rectangle 884"/>
        <xdr:cNvSpPr>
          <a:spLocks/>
        </xdr:cNvSpPr>
      </xdr:nvSpPr>
      <xdr:spPr>
        <a:xfrm>
          <a:off x="5400675" y="1318260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190500</xdr:rowOff>
    </xdr:from>
    <xdr:to>
      <xdr:col>7</xdr:col>
      <xdr:colOff>790575</xdr:colOff>
      <xdr:row>35</xdr:row>
      <xdr:rowOff>400050</xdr:rowOff>
    </xdr:to>
    <xdr:sp>
      <xdr:nvSpPr>
        <xdr:cNvPr id="1792" name="Rectangle 885"/>
        <xdr:cNvSpPr>
          <a:spLocks/>
        </xdr:cNvSpPr>
      </xdr:nvSpPr>
      <xdr:spPr>
        <a:xfrm>
          <a:off x="540067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36</xdr:row>
      <xdr:rowOff>161925</xdr:rowOff>
    </xdr:from>
    <xdr:to>
      <xdr:col>7</xdr:col>
      <xdr:colOff>781050</xdr:colOff>
      <xdr:row>37</xdr:row>
      <xdr:rowOff>28575</xdr:rowOff>
    </xdr:to>
    <xdr:sp>
      <xdr:nvSpPr>
        <xdr:cNvPr id="1793" name="Rectangle 886"/>
        <xdr:cNvSpPr>
          <a:spLocks/>
        </xdr:cNvSpPr>
      </xdr:nvSpPr>
      <xdr:spPr>
        <a:xfrm>
          <a:off x="540067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37</xdr:row>
      <xdr:rowOff>180975</xdr:rowOff>
    </xdr:from>
    <xdr:to>
      <xdr:col>7</xdr:col>
      <xdr:colOff>781050</xdr:colOff>
      <xdr:row>38</xdr:row>
      <xdr:rowOff>28575</xdr:rowOff>
    </xdr:to>
    <xdr:sp>
      <xdr:nvSpPr>
        <xdr:cNvPr id="1794" name="Rectangle 887"/>
        <xdr:cNvSpPr>
          <a:spLocks/>
        </xdr:cNvSpPr>
      </xdr:nvSpPr>
      <xdr:spPr>
        <a:xfrm>
          <a:off x="540067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9525</xdr:colOff>
      <xdr:row>56</xdr:row>
      <xdr:rowOff>0</xdr:rowOff>
    </xdr:from>
    <xdr:to>
      <xdr:col>7</xdr:col>
      <xdr:colOff>828675</xdr:colOff>
      <xdr:row>56</xdr:row>
      <xdr:rowOff>0</xdr:rowOff>
    </xdr:to>
    <xdr:sp>
      <xdr:nvSpPr>
        <xdr:cNvPr id="1795" name="Line 888"/>
        <xdr:cNvSpPr>
          <a:spLocks/>
        </xdr:cNvSpPr>
      </xdr:nvSpPr>
      <xdr:spPr>
        <a:xfrm>
          <a:off x="4562475" y="21307425"/>
          <a:ext cx="1638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38100</xdr:colOff>
      <xdr:row>56</xdr:row>
      <xdr:rowOff>0</xdr:rowOff>
    </xdr:from>
    <xdr:to>
      <xdr:col>7</xdr:col>
      <xdr:colOff>523875</xdr:colOff>
      <xdr:row>56</xdr:row>
      <xdr:rowOff>0</xdr:rowOff>
    </xdr:to>
    <xdr:sp>
      <xdr:nvSpPr>
        <xdr:cNvPr id="1796" name="TextBox 889"/>
        <xdr:cNvSpPr txBox="1">
          <a:spLocks noChangeArrowheads="1"/>
        </xdr:cNvSpPr>
      </xdr:nvSpPr>
      <xdr:spPr>
        <a:xfrm>
          <a:off x="4591050" y="21307425"/>
          <a:ext cx="1304925" cy="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6</xdr:col>
      <xdr:colOff>38100</xdr:colOff>
      <xdr:row>40</xdr:row>
      <xdr:rowOff>28575</xdr:rowOff>
    </xdr:from>
    <xdr:to>
      <xdr:col>7</xdr:col>
      <xdr:colOff>590550</xdr:colOff>
      <xdr:row>40</xdr:row>
      <xdr:rowOff>238125</xdr:rowOff>
    </xdr:to>
    <xdr:sp>
      <xdr:nvSpPr>
        <xdr:cNvPr id="1797" name="TextBox 890"/>
        <xdr:cNvSpPr txBox="1">
          <a:spLocks noChangeArrowheads="1"/>
        </xdr:cNvSpPr>
      </xdr:nvSpPr>
      <xdr:spPr>
        <a:xfrm>
          <a:off x="4591050" y="14754225"/>
          <a:ext cx="1371600" cy="2095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上週投資報酬率</a:t>
          </a:r>
          <a:r>
            <a:rPr lang="en-US" cap="none" sz="900" b="1" i="0" u="none" baseline="0">
              <a:latin typeface="Times New Roman"/>
              <a:ea typeface="Times New Roman"/>
              <a:cs typeface="Times New Roman"/>
            </a:rPr>
            <a:t>(%)=</a:t>
          </a:r>
        </a:p>
      </xdr:txBody>
    </xdr:sp>
    <xdr:clientData/>
  </xdr:twoCellAnchor>
  <xdr:twoCellAnchor>
    <xdr:from>
      <xdr:col>6</xdr:col>
      <xdr:colOff>542925</xdr:colOff>
      <xdr:row>35</xdr:row>
      <xdr:rowOff>257175</xdr:rowOff>
    </xdr:from>
    <xdr:to>
      <xdr:col>6</xdr:col>
      <xdr:colOff>647700</xdr:colOff>
      <xdr:row>35</xdr:row>
      <xdr:rowOff>371475</xdr:rowOff>
    </xdr:to>
    <xdr:grpSp>
      <xdr:nvGrpSpPr>
        <xdr:cNvPr id="1798" name="Group 891"/>
        <xdr:cNvGrpSpPr>
          <a:grpSpLocks/>
        </xdr:cNvGrpSpPr>
      </xdr:nvGrpSpPr>
      <xdr:grpSpPr>
        <a:xfrm>
          <a:off x="5095875" y="13258800"/>
          <a:ext cx="104775" cy="114300"/>
          <a:chOff x="493" y="175"/>
          <a:chExt cx="10" cy="12"/>
        </a:xfrm>
        <a:solidFill>
          <a:srgbClr val="FFFFFF"/>
        </a:solidFill>
      </xdr:grpSpPr>
      <xdr:sp>
        <xdr:nvSpPr>
          <xdr:cNvPr id="1799" name="Line 89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00" name="Line 89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36</xdr:row>
      <xdr:rowOff>209550</xdr:rowOff>
    </xdr:from>
    <xdr:to>
      <xdr:col>6</xdr:col>
      <xdr:colOff>619125</xdr:colOff>
      <xdr:row>36</xdr:row>
      <xdr:rowOff>323850</xdr:rowOff>
    </xdr:to>
    <xdr:grpSp>
      <xdr:nvGrpSpPr>
        <xdr:cNvPr id="1801" name="Group 894"/>
        <xdr:cNvGrpSpPr>
          <a:grpSpLocks/>
        </xdr:cNvGrpSpPr>
      </xdr:nvGrpSpPr>
      <xdr:grpSpPr>
        <a:xfrm>
          <a:off x="5067300" y="13620750"/>
          <a:ext cx="104775" cy="114300"/>
          <a:chOff x="493" y="175"/>
          <a:chExt cx="10" cy="12"/>
        </a:xfrm>
        <a:solidFill>
          <a:srgbClr val="FFFFFF"/>
        </a:solidFill>
      </xdr:grpSpPr>
      <xdr:sp>
        <xdr:nvSpPr>
          <xdr:cNvPr id="1802" name="Line 89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03" name="Line 89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35</xdr:row>
      <xdr:rowOff>257175</xdr:rowOff>
    </xdr:from>
    <xdr:to>
      <xdr:col>7</xdr:col>
      <xdr:colOff>609600</xdr:colOff>
      <xdr:row>35</xdr:row>
      <xdr:rowOff>371475</xdr:rowOff>
    </xdr:to>
    <xdr:grpSp>
      <xdr:nvGrpSpPr>
        <xdr:cNvPr id="1804" name="Group 897"/>
        <xdr:cNvGrpSpPr>
          <a:grpSpLocks/>
        </xdr:cNvGrpSpPr>
      </xdr:nvGrpSpPr>
      <xdr:grpSpPr>
        <a:xfrm>
          <a:off x="5876925" y="13258800"/>
          <a:ext cx="104775" cy="114300"/>
          <a:chOff x="493" y="175"/>
          <a:chExt cx="10" cy="12"/>
        </a:xfrm>
        <a:solidFill>
          <a:srgbClr val="FFFFFF"/>
        </a:solidFill>
      </xdr:grpSpPr>
      <xdr:sp>
        <xdr:nvSpPr>
          <xdr:cNvPr id="1805" name="Line 89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06" name="Line 89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36</xdr:row>
      <xdr:rowOff>209550</xdr:rowOff>
    </xdr:from>
    <xdr:to>
      <xdr:col>7</xdr:col>
      <xdr:colOff>590550</xdr:colOff>
      <xdr:row>36</xdr:row>
      <xdr:rowOff>323850</xdr:rowOff>
    </xdr:to>
    <xdr:grpSp>
      <xdr:nvGrpSpPr>
        <xdr:cNvPr id="1807" name="Group 900"/>
        <xdr:cNvGrpSpPr>
          <a:grpSpLocks/>
        </xdr:cNvGrpSpPr>
      </xdr:nvGrpSpPr>
      <xdr:grpSpPr>
        <a:xfrm>
          <a:off x="5857875" y="13620750"/>
          <a:ext cx="104775" cy="114300"/>
          <a:chOff x="493" y="175"/>
          <a:chExt cx="10" cy="12"/>
        </a:xfrm>
        <a:solidFill>
          <a:srgbClr val="FFFFFF"/>
        </a:solidFill>
      </xdr:grpSpPr>
      <xdr:sp>
        <xdr:nvSpPr>
          <xdr:cNvPr id="1808" name="Line 90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09" name="Line 90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37</xdr:row>
      <xdr:rowOff>209550</xdr:rowOff>
    </xdr:from>
    <xdr:to>
      <xdr:col>6</xdr:col>
      <xdr:colOff>619125</xdr:colOff>
      <xdr:row>37</xdr:row>
      <xdr:rowOff>323850</xdr:rowOff>
    </xdr:to>
    <xdr:grpSp>
      <xdr:nvGrpSpPr>
        <xdr:cNvPr id="1810" name="Group 903"/>
        <xdr:cNvGrpSpPr>
          <a:grpSpLocks/>
        </xdr:cNvGrpSpPr>
      </xdr:nvGrpSpPr>
      <xdr:grpSpPr>
        <a:xfrm>
          <a:off x="5067300" y="13963650"/>
          <a:ext cx="104775" cy="114300"/>
          <a:chOff x="493" y="175"/>
          <a:chExt cx="10" cy="12"/>
        </a:xfrm>
        <a:solidFill>
          <a:srgbClr val="FFFFFF"/>
        </a:solidFill>
      </xdr:grpSpPr>
      <xdr:sp>
        <xdr:nvSpPr>
          <xdr:cNvPr id="1811" name="Line 90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12" name="Line 90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37</xdr:row>
      <xdr:rowOff>209550</xdr:rowOff>
    </xdr:from>
    <xdr:to>
      <xdr:col>7</xdr:col>
      <xdr:colOff>590550</xdr:colOff>
      <xdr:row>37</xdr:row>
      <xdr:rowOff>323850</xdr:rowOff>
    </xdr:to>
    <xdr:grpSp>
      <xdr:nvGrpSpPr>
        <xdr:cNvPr id="1813" name="Group 906"/>
        <xdr:cNvGrpSpPr>
          <a:grpSpLocks/>
        </xdr:cNvGrpSpPr>
      </xdr:nvGrpSpPr>
      <xdr:grpSpPr>
        <a:xfrm>
          <a:off x="5857875" y="13963650"/>
          <a:ext cx="104775" cy="114300"/>
          <a:chOff x="493" y="175"/>
          <a:chExt cx="10" cy="12"/>
        </a:xfrm>
        <a:solidFill>
          <a:srgbClr val="FFFFFF"/>
        </a:solidFill>
      </xdr:grpSpPr>
      <xdr:sp>
        <xdr:nvSpPr>
          <xdr:cNvPr id="1814" name="Line 90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15" name="Line 90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0</xdr:colOff>
      <xdr:row>41</xdr:row>
      <xdr:rowOff>9525</xdr:rowOff>
    </xdr:from>
    <xdr:to>
      <xdr:col>7</xdr:col>
      <xdr:colOff>0</xdr:colOff>
      <xdr:row>55</xdr:row>
      <xdr:rowOff>409575</xdr:rowOff>
    </xdr:to>
    <xdr:sp>
      <xdr:nvSpPr>
        <xdr:cNvPr id="1816" name="Line 909"/>
        <xdr:cNvSpPr>
          <a:spLocks/>
        </xdr:cNvSpPr>
      </xdr:nvSpPr>
      <xdr:spPr>
        <a:xfrm flipV="1">
          <a:off x="5372100" y="15030450"/>
          <a:ext cx="0" cy="62674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514350</xdr:colOff>
      <xdr:row>41</xdr:row>
      <xdr:rowOff>161925</xdr:rowOff>
    </xdr:from>
    <xdr:to>
      <xdr:col>6</xdr:col>
      <xdr:colOff>619125</xdr:colOff>
      <xdr:row>41</xdr:row>
      <xdr:rowOff>276225</xdr:rowOff>
    </xdr:to>
    <xdr:grpSp>
      <xdr:nvGrpSpPr>
        <xdr:cNvPr id="1817" name="Group 910"/>
        <xdr:cNvGrpSpPr>
          <a:grpSpLocks/>
        </xdr:cNvGrpSpPr>
      </xdr:nvGrpSpPr>
      <xdr:grpSpPr>
        <a:xfrm>
          <a:off x="5067300" y="15182850"/>
          <a:ext cx="104775" cy="114300"/>
          <a:chOff x="493" y="175"/>
          <a:chExt cx="10" cy="12"/>
        </a:xfrm>
        <a:solidFill>
          <a:srgbClr val="FFFFFF"/>
        </a:solidFill>
      </xdr:grpSpPr>
      <xdr:sp>
        <xdr:nvSpPr>
          <xdr:cNvPr id="1818" name="Line 91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19" name="Line 91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42</xdr:row>
      <xdr:rowOff>161925</xdr:rowOff>
    </xdr:from>
    <xdr:to>
      <xdr:col>6</xdr:col>
      <xdr:colOff>619125</xdr:colOff>
      <xdr:row>42</xdr:row>
      <xdr:rowOff>276225</xdr:rowOff>
    </xdr:to>
    <xdr:grpSp>
      <xdr:nvGrpSpPr>
        <xdr:cNvPr id="1820" name="Group 913"/>
        <xdr:cNvGrpSpPr>
          <a:grpSpLocks/>
        </xdr:cNvGrpSpPr>
      </xdr:nvGrpSpPr>
      <xdr:grpSpPr>
        <a:xfrm>
          <a:off x="5067300" y="15601950"/>
          <a:ext cx="104775" cy="114300"/>
          <a:chOff x="493" y="175"/>
          <a:chExt cx="10" cy="12"/>
        </a:xfrm>
        <a:solidFill>
          <a:srgbClr val="FFFFFF"/>
        </a:solidFill>
      </xdr:grpSpPr>
      <xdr:sp>
        <xdr:nvSpPr>
          <xdr:cNvPr id="1821" name="Line 91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22" name="Line 91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43</xdr:row>
      <xdr:rowOff>161925</xdr:rowOff>
    </xdr:from>
    <xdr:to>
      <xdr:col>6</xdr:col>
      <xdr:colOff>619125</xdr:colOff>
      <xdr:row>43</xdr:row>
      <xdr:rowOff>276225</xdr:rowOff>
    </xdr:to>
    <xdr:grpSp>
      <xdr:nvGrpSpPr>
        <xdr:cNvPr id="1823" name="Group 916"/>
        <xdr:cNvGrpSpPr>
          <a:grpSpLocks/>
        </xdr:cNvGrpSpPr>
      </xdr:nvGrpSpPr>
      <xdr:grpSpPr>
        <a:xfrm>
          <a:off x="5067300" y="16021050"/>
          <a:ext cx="104775" cy="114300"/>
          <a:chOff x="493" y="175"/>
          <a:chExt cx="10" cy="12"/>
        </a:xfrm>
        <a:solidFill>
          <a:srgbClr val="FFFFFF"/>
        </a:solidFill>
      </xdr:grpSpPr>
      <xdr:sp>
        <xdr:nvSpPr>
          <xdr:cNvPr id="1824" name="Line 91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25" name="Line 91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41</xdr:row>
      <xdr:rowOff>161925</xdr:rowOff>
    </xdr:from>
    <xdr:to>
      <xdr:col>7</xdr:col>
      <xdr:colOff>619125</xdr:colOff>
      <xdr:row>41</xdr:row>
      <xdr:rowOff>276225</xdr:rowOff>
    </xdr:to>
    <xdr:grpSp>
      <xdr:nvGrpSpPr>
        <xdr:cNvPr id="1826" name="Group 919"/>
        <xdr:cNvGrpSpPr>
          <a:grpSpLocks/>
        </xdr:cNvGrpSpPr>
      </xdr:nvGrpSpPr>
      <xdr:grpSpPr>
        <a:xfrm>
          <a:off x="5886450" y="15182850"/>
          <a:ext cx="104775" cy="114300"/>
          <a:chOff x="493" y="175"/>
          <a:chExt cx="10" cy="12"/>
        </a:xfrm>
        <a:solidFill>
          <a:srgbClr val="FFFFFF"/>
        </a:solidFill>
      </xdr:grpSpPr>
      <xdr:sp>
        <xdr:nvSpPr>
          <xdr:cNvPr id="1827" name="Line 92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28" name="Line 92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42</xdr:row>
      <xdr:rowOff>161925</xdr:rowOff>
    </xdr:from>
    <xdr:to>
      <xdr:col>7</xdr:col>
      <xdr:colOff>619125</xdr:colOff>
      <xdr:row>42</xdr:row>
      <xdr:rowOff>276225</xdr:rowOff>
    </xdr:to>
    <xdr:grpSp>
      <xdr:nvGrpSpPr>
        <xdr:cNvPr id="1829" name="Group 922"/>
        <xdr:cNvGrpSpPr>
          <a:grpSpLocks/>
        </xdr:cNvGrpSpPr>
      </xdr:nvGrpSpPr>
      <xdr:grpSpPr>
        <a:xfrm>
          <a:off x="5886450" y="15601950"/>
          <a:ext cx="104775" cy="114300"/>
          <a:chOff x="493" y="175"/>
          <a:chExt cx="10" cy="12"/>
        </a:xfrm>
        <a:solidFill>
          <a:srgbClr val="FFFFFF"/>
        </a:solidFill>
      </xdr:grpSpPr>
      <xdr:sp>
        <xdr:nvSpPr>
          <xdr:cNvPr id="1830" name="Line 92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31" name="Line 92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43</xdr:row>
      <xdr:rowOff>161925</xdr:rowOff>
    </xdr:from>
    <xdr:to>
      <xdr:col>7</xdr:col>
      <xdr:colOff>619125</xdr:colOff>
      <xdr:row>43</xdr:row>
      <xdr:rowOff>276225</xdr:rowOff>
    </xdr:to>
    <xdr:grpSp>
      <xdr:nvGrpSpPr>
        <xdr:cNvPr id="1832" name="Group 925"/>
        <xdr:cNvGrpSpPr>
          <a:grpSpLocks/>
        </xdr:cNvGrpSpPr>
      </xdr:nvGrpSpPr>
      <xdr:grpSpPr>
        <a:xfrm>
          <a:off x="5886450" y="16021050"/>
          <a:ext cx="104775" cy="114300"/>
          <a:chOff x="493" y="175"/>
          <a:chExt cx="10" cy="12"/>
        </a:xfrm>
        <a:solidFill>
          <a:srgbClr val="FFFFFF"/>
        </a:solidFill>
      </xdr:grpSpPr>
      <xdr:sp>
        <xdr:nvSpPr>
          <xdr:cNvPr id="1833" name="Line 92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34" name="Line 92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44</xdr:row>
      <xdr:rowOff>161925</xdr:rowOff>
    </xdr:from>
    <xdr:to>
      <xdr:col>6</xdr:col>
      <xdr:colOff>619125</xdr:colOff>
      <xdr:row>44</xdr:row>
      <xdr:rowOff>276225</xdr:rowOff>
    </xdr:to>
    <xdr:grpSp>
      <xdr:nvGrpSpPr>
        <xdr:cNvPr id="1835" name="Group 928"/>
        <xdr:cNvGrpSpPr>
          <a:grpSpLocks/>
        </xdr:cNvGrpSpPr>
      </xdr:nvGrpSpPr>
      <xdr:grpSpPr>
        <a:xfrm>
          <a:off x="5067300" y="16440150"/>
          <a:ext cx="104775" cy="114300"/>
          <a:chOff x="493" y="175"/>
          <a:chExt cx="10" cy="12"/>
        </a:xfrm>
        <a:solidFill>
          <a:srgbClr val="FFFFFF"/>
        </a:solidFill>
      </xdr:grpSpPr>
      <xdr:sp>
        <xdr:nvSpPr>
          <xdr:cNvPr id="1836" name="Line 92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37" name="Line 93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45</xdr:row>
      <xdr:rowOff>161925</xdr:rowOff>
    </xdr:from>
    <xdr:to>
      <xdr:col>6</xdr:col>
      <xdr:colOff>619125</xdr:colOff>
      <xdr:row>45</xdr:row>
      <xdr:rowOff>276225</xdr:rowOff>
    </xdr:to>
    <xdr:grpSp>
      <xdr:nvGrpSpPr>
        <xdr:cNvPr id="1838" name="Group 931"/>
        <xdr:cNvGrpSpPr>
          <a:grpSpLocks/>
        </xdr:cNvGrpSpPr>
      </xdr:nvGrpSpPr>
      <xdr:grpSpPr>
        <a:xfrm>
          <a:off x="5067300" y="16859250"/>
          <a:ext cx="104775" cy="114300"/>
          <a:chOff x="493" y="175"/>
          <a:chExt cx="10" cy="12"/>
        </a:xfrm>
        <a:solidFill>
          <a:srgbClr val="FFFFFF"/>
        </a:solidFill>
      </xdr:grpSpPr>
      <xdr:sp>
        <xdr:nvSpPr>
          <xdr:cNvPr id="1839" name="Line 93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40" name="Line 93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46</xdr:row>
      <xdr:rowOff>161925</xdr:rowOff>
    </xdr:from>
    <xdr:to>
      <xdr:col>6</xdr:col>
      <xdr:colOff>619125</xdr:colOff>
      <xdr:row>46</xdr:row>
      <xdr:rowOff>276225</xdr:rowOff>
    </xdr:to>
    <xdr:grpSp>
      <xdr:nvGrpSpPr>
        <xdr:cNvPr id="1841" name="Group 934"/>
        <xdr:cNvGrpSpPr>
          <a:grpSpLocks/>
        </xdr:cNvGrpSpPr>
      </xdr:nvGrpSpPr>
      <xdr:grpSpPr>
        <a:xfrm>
          <a:off x="5067300" y="17278350"/>
          <a:ext cx="104775" cy="114300"/>
          <a:chOff x="493" y="175"/>
          <a:chExt cx="10" cy="12"/>
        </a:xfrm>
        <a:solidFill>
          <a:srgbClr val="FFFFFF"/>
        </a:solidFill>
      </xdr:grpSpPr>
      <xdr:sp>
        <xdr:nvSpPr>
          <xdr:cNvPr id="1842" name="Line 93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43" name="Line 93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44</xdr:row>
      <xdr:rowOff>161925</xdr:rowOff>
    </xdr:from>
    <xdr:to>
      <xdr:col>7</xdr:col>
      <xdr:colOff>619125</xdr:colOff>
      <xdr:row>44</xdr:row>
      <xdr:rowOff>276225</xdr:rowOff>
    </xdr:to>
    <xdr:grpSp>
      <xdr:nvGrpSpPr>
        <xdr:cNvPr id="1844" name="Group 937"/>
        <xdr:cNvGrpSpPr>
          <a:grpSpLocks/>
        </xdr:cNvGrpSpPr>
      </xdr:nvGrpSpPr>
      <xdr:grpSpPr>
        <a:xfrm>
          <a:off x="5886450" y="16440150"/>
          <a:ext cx="104775" cy="114300"/>
          <a:chOff x="493" y="175"/>
          <a:chExt cx="10" cy="12"/>
        </a:xfrm>
        <a:solidFill>
          <a:srgbClr val="FFFFFF"/>
        </a:solidFill>
      </xdr:grpSpPr>
      <xdr:sp>
        <xdr:nvSpPr>
          <xdr:cNvPr id="1845" name="Line 93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46" name="Line 93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45</xdr:row>
      <xdr:rowOff>161925</xdr:rowOff>
    </xdr:from>
    <xdr:to>
      <xdr:col>7</xdr:col>
      <xdr:colOff>619125</xdr:colOff>
      <xdr:row>45</xdr:row>
      <xdr:rowOff>276225</xdr:rowOff>
    </xdr:to>
    <xdr:grpSp>
      <xdr:nvGrpSpPr>
        <xdr:cNvPr id="1847" name="Group 940"/>
        <xdr:cNvGrpSpPr>
          <a:grpSpLocks/>
        </xdr:cNvGrpSpPr>
      </xdr:nvGrpSpPr>
      <xdr:grpSpPr>
        <a:xfrm>
          <a:off x="5886450" y="16859250"/>
          <a:ext cx="104775" cy="114300"/>
          <a:chOff x="493" y="175"/>
          <a:chExt cx="10" cy="12"/>
        </a:xfrm>
        <a:solidFill>
          <a:srgbClr val="FFFFFF"/>
        </a:solidFill>
      </xdr:grpSpPr>
      <xdr:sp>
        <xdr:nvSpPr>
          <xdr:cNvPr id="1848" name="Line 94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49" name="Line 94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46</xdr:row>
      <xdr:rowOff>161925</xdr:rowOff>
    </xdr:from>
    <xdr:to>
      <xdr:col>7</xdr:col>
      <xdr:colOff>619125</xdr:colOff>
      <xdr:row>46</xdr:row>
      <xdr:rowOff>276225</xdr:rowOff>
    </xdr:to>
    <xdr:grpSp>
      <xdr:nvGrpSpPr>
        <xdr:cNvPr id="1850" name="Group 943"/>
        <xdr:cNvGrpSpPr>
          <a:grpSpLocks/>
        </xdr:cNvGrpSpPr>
      </xdr:nvGrpSpPr>
      <xdr:grpSpPr>
        <a:xfrm>
          <a:off x="5886450" y="17278350"/>
          <a:ext cx="104775" cy="114300"/>
          <a:chOff x="493" y="175"/>
          <a:chExt cx="10" cy="12"/>
        </a:xfrm>
        <a:solidFill>
          <a:srgbClr val="FFFFFF"/>
        </a:solidFill>
      </xdr:grpSpPr>
      <xdr:sp>
        <xdr:nvSpPr>
          <xdr:cNvPr id="1851" name="Line 94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52" name="Line 94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47</xdr:row>
      <xdr:rowOff>161925</xdr:rowOff>
    </xdr:from>
    <xdr:to>
      <xdr:col>6</xdr:col>
      <xdr:colOff>619125</xdr:colOff>
      <xdr:row>47</xdr:row>
      <xdr:rowOff>276225</xdr:rowOff>
    </xdr:to>
    <xdr:grpSp>
      <xdr:nvGrpSpPr>
        <xdr:cNvPr id="1853" name="Group 946"/>
        <xdr:cNvGrpSpPr>
          <a:grpSpLocks/>
        </xdr:cNvGrpSpPr>
      </xdr:nvGrpSpPr>
      <xdr:grpSpPr>
        <a:xfrm>
          <a:off x="5067300" y="17697450"/>
          <a:ext cx="104775" cy="114300"/>
          <a:chOff x="493" y="175"/>
          <a:chExt cx="10" cy="12"/>
        </a:xfrm>
        <a:solidFill>
          <a:srgbClr val="FFFFFF"/>
        </a:solidFill>
      </xdr:grpSpPr>
      <xdr:sp>
        <xdr:nvSpPr>
          <xdr:cNvPr id="1854" name="Line 94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55" name="Line 94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48</xdr:row>
      <xdr:rowOff>161925</xdr:rowOff>
    </xdr:from>
    <xdr:to>
      <xdr:col>6</xdr:col>
      <xdr:colOff>619125</xdr:colOff>
      <xdr:row>48</xdr:row>
      <xdr:rowOff>276225</xdr:rowOff>
    </xdr:to>
    <xdr:grpSp>
      <xdr:nvGrpSpPr>
        <xdr:cNvPr id="1856" name="Group 949"/>
        <xdr:cNvGrpSpPr>
          <a:grpSpLocks/>
        </xdr:cNvGrpSpPr>
      </xdr:nvGrpSpPr>
      <xdr:grpSpPr>
        <a:xfrm>
          <a:off x="5067300" y="18116550"/>
          <a:ext cx="104775" cy="114300"/>
          <a:chOff x="493" y="175"/>
          <a:chExt cx="10" cy="12"/>
        </a:xfrm>
        <a:solidFill>
          <a:srgbClr val="FFFFFF"/>
        </a:solidFill>
      </xdr:grpSpPr>
      <xdr:sp>
        <xdr:nvSpPr>
          <xdr:cNvPr id="1857" name="Line 95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58" name="Line 95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49</xdr:row>
      <xdr:rowOff>161925</xdr:rowOff>
    </xdr:from>
    <xdr:to>
      <xdr:col>6</xdr:col>
      <xdr:colOff>619125</xdr:colOff>
      <xdr:row>49</xdr:row>
      <xdr:rowOff>276225</xdr:rowOff>
    </xdr:to>
    <xdr:grpSp>
      <xdr:nvGrpSpPr>
        <xdr:cNvPr id="1859" name="Group 952"/>
        <xdr:cNvGrpSpPr>
          <a:grpSpLocks/>
        </xdr:cNvGrpSpPr>
      </xdr:nvGrpSpPr>
      <xdr:grpSpPr>
        <a:xfrm>
          <a:off x="5067300" y="18535650"/>
          <a:ext cx="104775" cy="114300"/>
          <a:chOff x="493" y="175"/>
          <a:chExt cx="10" cy="12"/>
        </a:xfrm>
        <a:solidFill>
          <a:srgbClr val="FFFFFF"/>
        </a:solidFill>
      </xdr:grpSpPr>
      <xdr:sp>
        <xdr:nvSpPr>
          <xdr:cNvPr id="1860" name="Line 95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61" name="Line 95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47</xdr:row>
      <xdr:rowOff>161925</xdr:rowOff>
    </xdr:from>
    <xdr:to>
      <xdr:col>7</xdr:col>
      <xdr:colOff>619125</xdr:colOff>
      <xdr:row>47</xdr:row>
      <xdr:rowOff>276225</xdr:rowOff>
    </xdr:to>
    <xdr:grpSp>
      <xdr:nvGrpSpPr>
        <xdr:cNvPr id="1862" name="Group 955"/>
        <xdr:cNvGrpSpPr>
          <a:grpSpLocks/>
        </xdr:cNvGrpSpPr>
      </xdr:nvGrpSpPr>
      <xdr:grpSpPr>
        <a:xfrm>
          <a:off x="5886450" y="17697450"/>
          <a:ext cx="104775" cy="114300"/>
          <a:chOff x="493" y="175"/>
          <a:chExt cx="10" cy="12"/>
        </a:xfrm>
        <a:solidFill>
          <a:srgbClr val="FFFFFF"/>
        </a:solidFill>
      </xdr:grpSpPr>
      <xdr:sp>
        <xdr:nvSpPr>
          <xdr:cNvPr id="1863" name="Line 95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64" name="Line 95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48</xdr:row>
      <xdr:rowOff>161925</xdr:rowOff>
    </xdr:from>
    <xdr:to>
      <xdr:col>7</xdr:col>
      <xdr:colOff>619125</xdr:colOff>
      <xdr:row>48</xdr:row>
      <xdr:rowOff>276225</xdr:rowOff>
    </xdr:to>
    <xdr:grpSp>
      <xdr:nvGrpSpPr>
        <xdr:cNvPr id="1865" name="Group 958"/>
        <xdr:cNvGrpSpPr>
          <a:grpSpLocks/>
        </xdr:cNvGrpSpPr>
      </xdr:nvGrpSpPr>
      <xdr:grpSpPr>
        <a:xfrm>
          <a:off x="5886450" y="18116550"/>
          <a:ext cx="104775" cy="114300"/>
          <a:chOff x="493" y="175"/>
          <a:chExt cx="10" cy="12"/>
        </a:xfrm>
        <a:solidFill>
          <a:srgbClr val="FFFFFF"/>
        </a:solidFill>
      </xdr:grpSpPr>
      <xdr:sp>
        <xdr:nvSpPr>
          <xdr:cNvPr id="1866" name="Line 95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67" name="Line 96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49</xdr:row>
      <xdr:rowOff>161925</xdr:rowOff>
    </xdr:from>
    <xdr:to>
      <xdr:col>7</xdr:col>
      <xdr:colOff>619125</xdr:colOff>
      <xdr:row>49</xdr:row>
      <xdr:rowOff>276225</xdr:rowOff>
    </xdr:to>
    <xdr:grpSp>
      <xdr:nvGrpSpPr>
        <xdr:cNvPr id="1868" name="Group 961"/>
        <xdr:cNvGrpSpPr>
          <a:grpSpLocks/>
        </xdr:cNvGrpSpPr>
      </xdr:nvGrpSpPr>
      <xdr:grpSpPr>
        <a:xfrm>
          <a:off x="5886450" y="18535650"/>
          <a:ext cx="104775" cy="114300"/>
          <a:chOff x="493" y="175"/>
          <a:chExt cx="10" cy="12"/>
        </a:xfrm>
        <a:solidFill>
          <a:srgbClr val="FFFFFF"/>
        </a:solidFill>
      </xdr:grpSpPr>
      <xdr:sp>
        <xdr:nvSpPr>
          <xdr:cNvPr id="1869" name="Line 96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70" name="Line 96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50</xdr:row>
      <xdr:rowOff>161925</xdr:rowOff>
    </xdr:from>
    <xdr:to>
      <xdr:col>6</xdr:col>
      <xdr:colOff>619125</xdr:colOff>
      <xdr:row>50</xdr:row>
      <xdr:rowOff>276225</xdr:rowOff>
    </xdr:to>
    <xdr:grpSp>
      <xdr:nvGrpSpPr>
        <xdr:cNvPr id="1871" name="Group 964"/>
        <xdr:cNvGrpSpPr>
          <a:grpSpLocks/>
        </xdr:cNvGrpSpPr>
      </xdr:nvGrpSpPr>
      <xdr:grpSpPr>
        <a:xfrm>
          <a:off x="5067300" y="18954750"/>
          <a:ext cx="104775" cy="114300"/>
          <a:chOff x="493" y="175"/>
          <a:chExt cx="10" cy="12"/>
        </a:xfrm>
        <a:solidFill>
          <a:srgbClr val="FFFFFF"/>
        </a:solidFill>
      </xdr:grpSpPr>
      <xdr:sp>
        <xdr:nvSpPr>
          <xdr:cNvPr id="1872" name="Line 96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73" name="Line 96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51</xdr:row>
      <xdr:rowOff>161925</xdr:rowOff>
    </xdr:from>
    <xdr:to>
      <xdr:col>6</xdr:col>
      <xdr:colOff>619125</xdr:colOff>
      <xdr:row>51</xdr:row>
      <xdr:rowOff>276225</xdr:rowOff>
    </xdr:to>
    <xdr:grpSp>
      <xdr:nvGrpSpPr>
        <xdr:cNvPr id="1874" name="Group 967"/>
        <xdr:cNvGrpSpPr>
          <a:grpSpLocks/>
        </xdr:cNvGrpSpPr>
      </xdr:nvGrpSpPr>
      <xdr:grpSpPr>
        <a:xfrm>
          <a:off x="5067300" y="19373850"/>
          <a:ext cx="104775" cy="114300"/>
          <a:chOff x="493" y="175"/>
          <a:chExt cx="10" cy="12"/>
        </a:xfrm>
        <a:solidFill>
          <a:srgbClr val="FFFFFF"/>
        </a:solidFill>
      </xdr:grpSpPr>
      <xdr:sp>
        <xdr:nvSpPr>
          <xdr:cNvPr id="1875" name="Line 96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76" name="Line 96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52</xdr:row>
      <xdr:rowOff>161925</xdr:rowOff>
    </xdr:from>
    <xdr:to>
      <xdr:col>6</xdr:col>
      <xdr:colOff>619125</xdr:colOff>
      <xdr:row>52</xdr:row>
      <xdr:rowOff>276225</xdr:rowOff>
    </xdr:to>
    <xdr:grpSp>
      <xdr:nvGrpSpPr>
        <xdr:cNvPr id="1877" name="Group 970"/>
        <xdr:cNvGrpSpPr>
          <a:grpSpLocks/>
        </xdr:cNvGrpSpPr>
      </xdr:nvGrpSpPr>
      <xdr:grpSpPr>
        <a:xfrm>
          <a:off x="5067300" y="19792950"/>
          <a:ext cx="104775" cy="114300"/>
          <a:chOff x="493" y="175"/>
          <a:chExt cx="10" cy="12"/>
        </a:xfrm>
        <a:solidFill>
          <a:srgbClr val="FFFFFF"/>
        </a:solidFill>
      </xdr:grpSpPr>
      <xdr:sp>
        <xdr:nvSpPr>
          <xdr:cNvPr id="1878" name="Line 97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79" name="Line 97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50</xdr:row>
      <xdr:rowOff>161925</xdr:rowOff>
    </xdr:from>
    <xdr:to>
      <xdr:col>7</xdr:col>
      <xdr:colOff>619125</xdr:colOff>
      <xdr:row>50</xdr:row>
      <xdr:rowOff>276225</xdr:rowOff>
    </xdr:to>
    <xdr:grpSp>
      <xdr:nvGrpSpPr>
        <xdr:cNvPr id="1880" name="Group 973"/>
        <xdr:cNvGrpSpPr>
          <a:grpSpLocks/>
        </xdr:cNvGrpSpPr>
      </xdr:nvGrpSpPr>
      <xdr:grpSpPr>
        <a:xfrm>
          <a:off x="5886450" y="18954750"/>
          <a:ext cx="104775" cy="114300"/>
          <a:chOff x="493" y="175"/>
          <a:chExt cx="10" cy="12"/>
        </a:xfrm>
        <a:solidFill>
          <a:srgbClr val="FFFFFF"/>
        </a:solidFill>
      </xdr:grpSpPr>
      <xdr:sp>
        <xdr:nvSpPr>
          <xdr:cNvPr id="1881" name="Line 97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82" name="Line 97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51</xdr:row>
      <xdr:rowOff>161925</xdr:rowOff>
    </xdr:from>
    <xdr:to>
      <xdr:col>7</xdr:col>
      <xdr:colOff>619125</xdr:colOff>
      <xdr:row>51</xdr:row>
      <xdr:rowOff>276225</xdr:rowOff>
    </xdr:to>
    <xdr:grpSp>
      <xdr:nvGrpSpPr>
        <xdr:cNvPr id="1883" name="Group 976"/>
        <xdr:cNvGrpSpPr>
          <a:grpSpLocks/>
        </xdr:cNvGrpSpPr>
      </xdr:nvGrpSpPr>
      <xdr:grpSpPr>
        <a:xfrm>
          <a:off x="5886450" y="19373850"/>
          <a:ext cx="104775" cy="114300"/>
          <a:chOff x="493" y="175"/>
          <a:chExt cx="10" cy="12"/>
        </a:xfrm>
        <a:solidFill>
          <a:srgbClr val="FFFFFF"/>
        </a:solidFill>
      </xdr:grpSpPr>
      <xdr:sp>
        <xdr:nvSpPr>
          <xdr:cNvPr id="1884" name="Line 97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85" name="Line 97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52</xdr:row>
      <xdr:rowOff>161925</xdr:rowOff>
    </xdr:from>
    <xdr:to>
      <xdr:col>7</xdr:col>
      <xdr:colOff>619125</xdr:colOff>
      <xdr:row>52</xdr:row>
      <xdr:rowOff>276225</xdr:rowOff>
    </xdr:to>
    <xdr:grpSp>
      <xdr:nvGrpSpPr>
        <xdr:cNvPr id="1886" name="Group 979"/>
        <xdr:cNvGrpSpPr>
          <a:grpSpLocks/>
        </xdr:cNvGrpSpPr>
      </xdr:nvGrpSpPr>
      <xdr:grpSpPr>
        <a:xfrm>
          <a:off x="5886450" y="19792950"/>
          <a:ext cx="104775" cy="114300"/>
          <a:chOff x="493" y="175"/>
          <a:chExt cx="10" cy="12"/>
        </a:xfrm>
        <a:solidFill>
          <a:srgbClr val="FFFFFF"/>
        </a:solidFill>
      </xdr:grpSpPr>
      <xdr:sp>
        <xdr:nvSpPr>
          <xdr:cNvPr id="1887" name="Line 98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88" name="Line 98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53</xdr:row>
      <xdr:rowOff>161925</xdr:rowOff>
    </xdr:from>
    <xdr:to>
      <xdr:col>6</xdr:col>
      <xdr:colOff>619125</xdr:colOff>
      <xdr:row>53</xdr:row>
      <xdr:rowOff>276225</xdr:rowOff>
    </xdr:to>
    <xdr:grpSp>
      <xdr:nvGrpSpPr>
        <xdr:cNvPr id="1889" name="Group 982"/>
        <xdr:cNvGrpSpPr>
          <a:grpSpLocks/>
        </xdr:cNvGrpSpPr>
      </xdr:nvGrpSpPr>
      <xdr:grpSpPr>
        <a:xfrm>
          <a:off x="5067300" y="20212050"/>
          <a:ext cx="104775" cy="114300"/>
          <a:chOff x="493" y="175"/>
          <a:chExt cx="10" cy="12"/>
        </a:xfrm>
        <a:solidFill>
          <a:srgbClr val="FFFFFF"/>
        </a:solidFill>
      </xdr:grpSpPr>
      <xdr:sp>
        <xdr:nvSpPr>
          <xdr:cNvPr id="1890" name="Line 98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91" name="Line 98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54</xdr:row>
      <xdr:rowOff>161925</xdr:rowOff>
    </xdr:from>
    <xdr:to>
      <xdr:col>6</xdr:col>
      <xdr:colOff>619125</xdr:colOff>
      <xdr:row>54</xdr:row>
      <xdr:rowOff>276225</xdr:rowOff>
    </xdr:to>
    <xdr:grpSp>
      <xdr:nvGrpSpPr>
        <xdr:cNvPr id="1892" name="Group 985"/>
        <xdr:cNvGrpSpPr>
          <a:grpSpLocks/>
        </xdr:cNvGrpSpPr>
      </xdr:nvGrpSpPr>
      <xdr:grpSpPr>
        <a:xfrm>
          <a:off x="5067300" y="20631150"/>
          <a:ext cx="104775" cy="114300"/>
          <a:chOff x="493" y="175"/>
          <a:chExt cx="10" cy="12"/>
        </a:xfrm>
        <a:solidFill>
          <a:srgbClr val="FFFFFF"/>
        </a:solidFill>
      </xdr:grpSpPr>
      <xdr:sp>
        <xdr:nvSpPr>
          <xdr:cNvPr id="1893" name="Line 98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94" name="Line 98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55</xdr:row>
      <xdr:rowOff>161925</xdr:rowOff>
    </xdr:from>
    <xdr:to>
      <xdr:col>6</xdr:col>
      <xdr:colOff>619125</xdr:colOff>
      <xdr:row>55</xdr:row>
      <xdr:rowOff>276225</xdr:rowOff>
    </xdr:to>
    <xdr:grpSp>
      <xdr:nvGrpSpPr>
        <xdr:cNvPr id="1895" name="Group 988"/>
        <xdr:cNvGrpSpPr>
          <a:grpSpLocks/>
        </xdr:cNvGrpSpPr>
      </xdr:nvGrpSpPr>
      <xdr:grpSpPr>
        <a:xfrm>
          <a:off x="5067300" y="21050250"/>
          <a:ext cx="104775" cy="114300"/>
          <a:chOff x="493" y="175"/>
          <a:chExt cx="10" cy="12"/>
        </a:xfrm>
        <a:solidFill>
          <a:srgbClr val="FFFFFF"/>
        </a:solidFill>
      </xdr:grpSpPr>
      <xdr:sp>
        <xdr:nvSpPr>
          <xdr:cNvPr id="1896" name="Line 98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897" name="Line 99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53</xdr:row>
      <xdr:rowOff>161925</xdr:rowOff>
    </xdr:from>
    <xdr:to>
      <xdr:col>7</xdr:col>
      <xdr:colOff>619125</xdr:colOff>
      <xdr:row>53</xdr:row>
      <xdr:rowOff>276225</xdr:rowOff>
    </xdr:to>
    <xdr:grpSp>
      <xdr:nvGrpSpPr>
        <xdr:cNvPr id="1898" name="Group 991"/>
        <xdr:cNvGrpSpPr>
          <a:grpSpLocks/>
        </xdr:cNvGrpSpPr>
      </xdr:nvGrpSpPr>
      <xdr:grpSpPr>
        <a:xfrm>
          <a:off x="5886450" y="20212050"/>
          <a:ext cx="104775" cy="114300"/>
          <a:chOff x="493" y="175"/>
          <a:chExt cx="10" cy="12"/>
        </a:xfrm>
        <a:solidFill>
          <a:srgbClr val="FFFFFF"/>
        </a:solidFill>
      </xdr:grpSpPr>
      <xdr:sp>
        <xdr:nvSpPr>
          <xdr:cNvPr id="1899" name="Line 99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900" name="Line 99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54</xdr:row>
      <xdr:rowOff>161925</xdr:rowOff>
    </xdr:from>
    <xdr:to>
      <xdr:col>7</xdr:col>
      <xdr:colOff>619125</xdr:colOff>
      <xdr:row>54</xdr:row>
      <xdr:rowOff>276225</xdr:rowOff>
    </xdr:to>
    <xdr:grpSp>
      <xdr:nvGrpSpPr>
        <xdr:cNvPr id="1901" name="Group 994"/>
        <xdr:cNvGrpSpPr>
          <a:grpSpLocks/>
        </xdr:cNvGrpSpPr>
      </xdr:nvGrpSpPr>
      <xdr:grpSpPr>
        <a:xfrm>
          <a:off x="5886450" y="20631150"/>
          <a:ext cx="104775" cy="114300"/>
          <a:chOff x="493" y="175"/>
          <a:chExt cx="10" cy="12"/>
        </a:xfrm>
        <a:solidFill>
          <a:srgbClr val="FFFFFF"/>
        </a:solidFill>
      </xdr:grpSpPr>
      <xdr:sp>
        <xdr:nvSpPr>
          <xdr:cNvPr id="1902" name="Line 99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903" name="Line 99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55</xdr:row>
      <xdr:rowOff>161925</xdr:rowOff>
    </xdr:from>
    <xdr:to>
      <xdr:col>7</xdr:col>
      <xdr:colOff>619125</xdr:colOff>
      <xdr:row>55</xdr:row>
      <xdr:rowOff>276225</xdr:rowOff>
    </xdr:to>
    <xdr:grpSp>
      <xdr:nvGrpSpPr>
        <xdr:cNvPr id="1904" name="Group 997"/>
        <xdr:cNvGrpSpPr>
          <a:grpSpLocks/>
        </xdr:cNvGrpSpPr>
      </xdr:nvGrpSpPr>
      <xdr:grpSpPr>
        <a:xfrm>
          <a:off x="5886450" y="21050250"/>
          <a:ext cx="104775" cy="114300"/>
          <a:chOff x="493" y="175"/>
          <a:chExt cx="10" cy="12"/>
        </a:xfrm>
        <a:solidFill>
          <a:srgbClr val="FFFFFF"/>
        </a:solidFill>
      </xdr:grpSpPr>
      <xdr:sp>
        <xdr:nvSpPr>
          <xdr:cNvPr id="1905" name="Line 99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906" name="Line 99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49</xdr:row>
      <xdr:rowOff>161925</xdr:rowOff>
    </xdr:from>
    <xdr:to>
      <xdr:col>6</xdr:col>
      <xdr:colOff>619125</xdr:colOff>
      <xdr:row>49</xdr:row>
      <xdr:rowOff>276225</xdr:rowOff>
    </xdr:to>
    <xdr:grpSp>
      <xdr:nvGrpSpPr>
        <xdr:cNvPr id="1907" name="Group 1002"/>
        <xdr:cNvGrpSpPr>
          <a:grpSpLocks/>
        </xdr:cNvGrpSpPr>
      </xdr:nvGrpSpPr>
      <xdr:grpSpPr>
        <a:xfrm>
          <a:off x="5067300" y="18535650"/>
          <a:ext cx="104775" cy="114300"/>
          <a:chOff x="493" y="175"/>
          <a:chExt cx="10" cy="12"/>
        </a:xfrm>
        <a:solidFill>
          <a:srgbClr val="FFFFFF"/>
        </a:solidFill>
      </xdr:grpSpPr>
      <xdr:sp>
        <xdr:nvSpPr>
          <xdr:cNvPr id="1908" name="Line 100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909" name="Line 100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47</xdr:row>
      <xdr:rowOff>161925</xdr:rowOff>
    </xdr:from>
    <xdr:to>
      <xdr:col>7</xdr:col>
      <xdr:colOff>619125</xdr:colOff>
      <xdr:row>47</xdr:row>
      <xdr:rowOff>276225</xdr:rowOff>
    </xdr:to>
    <xdr:grpSp>
      <xdr:nvGrpSpPr>
        <xdr:cNvPr id="1910" name="Group 1005"/>
        <xdr:cNvGrpSpPr>
          <a:grpSpLocks/>
        </xdr:cNvGrpSpPr>
      </xdr:nvGrpSpPr>
      <xdr:grpSpPr>
        <a:xfrm>
          <a:off x="5886450" y="17697450"/>
          <a:ext cx="104775" cy="114300"/>
          <a:chOff x="493" y="175"/>
          <a:chExt cx="10" cy="12"/>
        </a:xfrm>
        <a:solidFill>
          <a:srgbClr val="FFFFFF"/>
        </a:solidFill>
      </xdr:grpSpPr>
      <xdr:sp>
        <xdr:nvSpPr>
          <xdr:cNvPr id="1911" name="Line 100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912" name="Line 100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48</xdr:row>
      <xdr:rowOff>161925</xdr:rowOff>
    </xdr:from>
    <xdr:to>
      <xdr:col>7</xdr:col>
      <xdr:colOff>619125</xdr:colOff>
      <xdr:row>48</xdr:row>
      <xdr:rowOff>276225</xdr:rowOff>
    </xdr:to>
    <xdr:grpSp>
      <xdr:nvGrpSpPr>
        <xdr:cNvPr id="1913" name="Group 1008"/>
        <xdr:cNvGrpSpPr>
          <a:grpSpLocks/>
        </xdr:cNvGrpSpPr>
      </xdr:nvGrpSpPr>
      <xdr:grpSpPr>
        <a:xfrm>
          <a:off x="5886450" y="18116550"/>
          <a:ext cx="104775" cy="114300"/>
          <a:chOff x="493" y="175"/>
          <a:chExt cx="10" cy="12"/>
        </a:xfrm>
        <a:solidFill>
          <a:srgbClr val="FFFFFF"/>
        </a:solidFill>
      </xdr:grpSpPr>
      <xdr:sp>
        <xdr:nvSpPr>
          <xdr:cNvPr id="1914" name="Line 100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1915" name="Line 101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38100</xdr:colOff>
      <xdr:row>25</xdr:row>
      <xdr:rowOff>142875</xdr:rowOff>
    </xdr:from>
    <xdr:to>
      <xdr:col>7</xdr:col>
      <xdr:colOff>523875</xdr:colOff>
      <xdr:row>26</xdr:row>
      <xdr:rowOff>114300</xdr:rowOff>
    </xdr:to>
    <xdr:sp>
      <xdr:nvSpPr>
        <xdr:cNvPr id="1916" name="TextBox 1011"/>
        <xdr:cNvSpPr txBox="1">
          <a:spLocks noChangeArrowheads="1"/>
        </xdr:cNvSpPr>
      </xdr:nvSpPr>
      <xdr:spPr>
        <a:xfrm>
          <a:off x="4591050" y="9925050"/>
          <a:ext cx="1304925" cy="2857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6</xdr:col>
      <xdr:colOff>38100</xdr:colOff>
      <xdr:row>25</xdr:row>
      <xdr:rowOff>142875</xdr:rowOff>
    </xdr:from>
    <xdr:to>
      <xdr:col>7</xdr:col>
      <xdr:colOff>619125</xdr:colOff>
      <xdr:row>26</xdr:row>
      <xdr:rowOff>0</xdr:rowOff>
    </xdr:to>
    <xdr:sp>
      <xdr:nvSpPr>
        <xdr:cNvPr id="1917" name="TextBox 1012"/>
        <xdr:cNvSpPr txBox="1">
          <a:spLocks noChangeArrowheads="1"/>
        </xdr:cNvSpPr>
      </xdr:nvSpPr>
      <xdr:spPr>
        <a:xfrm>
          <a:off x="4591050" y="9925050"/>
          <a:ext cx="1400175" cy="1714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14</xdr:col>
      <xdr:colOff>0</xdr:colOff>
      <xdr:row>59</xdr:row>
      <xdr:rowOff>0</xdr:rowOff>
    </xdr:from>
    <xdr:to>
      <xdr:col>15</xdr:col>
      <xdr:colOff>0</xdr:colOff>
      <xdr:row>59</xdr:row>
      <xdr:rowOff>0</xdr:rowOff>
    </xdr:to>
    <xdr:sp>
      <xdr:nvSpPr>
        <xdr:cNvPr id="1918" name="Line 1013"/>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19" name="Line 1014"/>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20" name="Line 1015"/>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21" name="Line 1016"/>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22" name="Line 1017"/>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23" name="Line 1018"/>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24" name="Line 1019"/>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25" name="Line 1020"/>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26" name="Line 1021"/>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27" name="Line 1022"/>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28" name="Line 1023"/>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29" name="Line 0"/>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30" name="Line 1"/>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31" name="Line 2"/>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32" name="Line 3"/>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33" name="Line 4"/>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34" name="Line 5"/>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35" name="Line 6"/>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36" name="Line 7"/>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37" name="Line 8"/>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38" name="Line 9"/>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39" name="Line 10"/>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40" name="Line 11"/>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59</xdr:row>
      <xdr:rowOff>0</xdr:rowOff>
    </xdr:from>
    <xdr:to>
      <xdr:col>18</xdr:col>
      <xdr:colOff>447675</xdr:colOff>
      <xdr:row>59</xdr:row>
      <xdr:rowOff>0</xdr:rowOff>
    </xdr:to>
    <xdr:sp>
      <xdr:nvSpPr>
        <xdr:cNvPr id="1941" name="Line 12"/>
        <xdr:cNvSpPr>
          <a:spLocks/>
        </xdr:cNvSpPr>
      </xdr:nvSpPr>
      <xdr:spPr>
        <a:xfrm>
          <a:off x="13344525" y="224028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1942" name="Line 13"/>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1943" name="Line 14"/>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1944" name="Line 15"/>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1945" name="Line 16"/>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1946" name="Line 17"/>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1947" name="Line 18"/>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1948" name="Line 19"/>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1949" name="Line 20"/>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1950" name="Line 21"/>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1951" name="Line 22"/>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9525</xdr:colOff>
      <xdr:row>57</xdr:row>
      <xdr:rowOff>142875</xdr:rowOff>
    </xdr:from>
    <xdr:to>
      <xdr:col>7</xdr:col>
      <xdr:colOff>828675</xdr:colOff>
      <xdr:row>57</xdr:row>
      <xdr:rowOff>142875</xdr:rowOff>
    </xdr:to>
    <xdr:sp>
      <xdr:nvSpPr>
        <xdr:cNvPr id="1952" name="Line 23"/>
        <xdr:cNvSpPr>
          <a:spLocks/>
        </xdr:cNvSpPr>
      </xdr:nvSpPr>
      <xdr:spPr>
        <a:xfrm>
          <a:off x="4562475" y="21764625"/>
          <a:ext cx="1638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57150</xdr:colOff>
      <xdr:row>57</xdr:row>
      <xdr:rowOff>228600</xdr:rowOff>
    </xdr:from>
    <xdr:to>
      <xdr:col>7</xdr:col>
      <xdr:colOff>542925</xdr:colOff>
      <xdr:row>58</xdr:row>
      <xdr:rowOff>200025</xdr:rowOff>
    </xdr:to>
    <xdr:sp>
      <xdr:nvSpPr>
        <xdr:cNvPr id="1953" name="TextBox 24"/>
        <xdr:cNvSpPr txBox="1">
          <a:spLocks noChangeArrowheads="1"/>
        </xdr:cNvSpPr>
      </xdr:nvSpPr>
      <xdr:spPr>
        <a:xfrm>
          <a:off x="4610100" y="21850350"/>
          <a:ext cx="1304925" cy="2857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22</xdr:col>
      <xdr:colOff>0</xdr:colOff>
      <xdr:row>59</xdr:row>
      <xdr:rowOff>0</xdr:rowOff>
    </xdr:from>
    <xdr:to>
      <xdr:col>22</xdr:col>
      <xdr:colOff>0</xdr:colOff>
      <xdr:row>59</xdr:row>
      <xdr:rowOff>0</xdr:rowOff>
    </xdr:to>
    <xdr:sp>
      <xdr:nvSpPr>
        <xdr:cNvPr id="1954" name="Line 25"/>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1955" name="Line 26"/>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1956" name="Line 27"/>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1957" name="Line 28"/>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1958" name="Line 29"/>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59" name="Line 30"/>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60" name="Line 31"/>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61" name="Line 32"/>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62" name="Line 33"/>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63" name="Line 34"/>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64" name="Line 35"/>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65" name="Line 36"/>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66" name="Line 37"/>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67" name="Line 38"/>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68" name="Line 39"/>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69" name="Line 40"/>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1970" name="Line 41"/>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1971" name="Line 42"/>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1972" name="Line 43"/>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1973" name="Line 44"/>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1974" name="Line 45"/>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75" name="Line 46"/>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76" name="Line 47"/>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77" name="Line 48"/>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78" name="Line 49"/>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79" name="Line 50"/>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80" name="Line 51"/>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81" name="Line 52"/>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82" name="Line 53"/>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83" name="Line 54"/>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84" name="Line 55"/>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22</xdr:col>
      <xdr:colOff>0</xdr:colOff>
      <xdr:row>59</xdr:row>
      <xdr:rowOff>0</xdr:rowOff>
    </xdr:from>
    <xdr:to>
      <xdr:col>22</xdr:col>
      <xdr:colOff>0</xdr:colOff>
      <xdr:row>59</xdr:row>
      <xdr:rowOff>0</xdr:rowOff>
    </xdr:to>
    <xdr:sp>
      <xdr:nvSpPr>
        <xdr:cNvPr id="1985" name="Line 56"/>
        <xdr:cNvSpPr>
          <a:spLocks/>
        </xdr:cNvSpPr>
      </xdr:nvSpPr>
      <xdr:spPr>
        <a:xfrm>
          <a:off x="16040100"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59</xdr:row>
      <xdr:rowOff>0</xdr:rowOff>
    </xdr:from>
    <xdr:to>
      <xdr:col>15</xdr:col>
      <xdr:colOff>0</xdr:colOff>
      <xdr:row>59</xdr:row>
      <xdr:rowOff>0</xdr:rowOff>
    </xdr:to>
    <xdr:sp>
      <xdr:nvSpPr>
        <xdr:cNvPr id="1986" name="Line 57"/>
        <xdr:cNvSpPr>
          <a:spLocks/>
        </xdr:cNvSpPr>
      </xdr:nvSpPr>
      <xdr:spPr>
        <a:xfrm>
          <a:off x="10506075" y="224028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9525</xdr:colOff>
      <xdr:row>59</xdr:row>
      <xdr:rowOff>0</xdr:rowOff>
    </xdr:from>
    <xdr:to>
      <xdr:col>11</xdr:col>
      <xdr:colOff>676275</xdr:colOff>
      <xdr:row>59</xdr:row>
      <xdr:rowOff>0</xdr:rowOff>
    </xdr:to>
    <xdr:sp>
      <xdr:nvSpPr>
        <xdr:cNvPr id="1987" name="Line 58"/>
        <xdr:cNvSpPr>
          <a:spLocks/>
        </xdr:cNvSpPr>
      </xdr:nvSpPr>
      <xdr:spPr>
        <a:xfrm>
          <a:off x="8486775" y="22402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9525</xdr:colOff>
      <xdr:row>59</xdr:row>
      <xdr:rowOff>0</xdr:rowOff>
    </xdr:from>
    <xdr:to>
      <xdr:col>18</xdr:col>
      <xdr:colOff>447675</xdr:colOff>
      <xdr:row>59</xdr:row>
      <xdr:rowOff>0</xdr:rowOff>
    </xdr:to>
    <xdr:sp>
      <xdr:nvSpPr>
        <xdr:cNvPr id="1988" name="Line 59"/>
        <xdr:cNvSpPr>
          <a:spLocks/>
        </xdr:cNvSpPr>
      </xdr:nvSpPr>
      <xdr:spPr>
        <a:xfrm>
          <a:off x="13344525" y="224028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1989" name="Line 60"/>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1990" name="Line 61"/>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1991" name="Line 62"/>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59</xdr:row>
      <xdr:rowOff>0</xdr:rowOff>
    </xdr:from>
    <xdr:to>
      <xdr:col>18</xdr:col>
      <xdr:colOff>457200</xdr:colOff>
      <xdr:row>59</xdr:row>
      <xdr:rowOff>0</xdr:rowOff>
    </xdr:to>
    <xdr:sp>
      <xdr:nvSpPr>
        <xdr:cNvPr id="1992" name="Line 63"/>
        <xdr:cNvSpPr>
          <a:spLocks/>
        </xdr:cNvSpPr>
      </xdr:nvSpPr>
      <xdr:spPr>
        <a:xfrm>
          <a:off x="13335000" y="224028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1993" name="Line 64"/>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1994" name="Line 65"/>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1995" name="Line 66"/>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1996" name="Line 67"/>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1997" name="Line 68"/>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16</xdr:col>
      <xdr:colOff>28575</xdr:colOff>
      <xdr:row>59</xdr:row>
      <xdr:rowOff>0</xdr:rowOff>
    </xdr:from>
    <xdr:to>
      <xdr:col>17</xdr:col>
      <xdr:colOff>0</xdr:colOff>
      <xdr:row>59</xdr:row>
      <xdr:rowOff>0</xdr:rowOff>
    </xdr:to>
    <xdr:sp>
      <xdr:nvSpPr>
        <xdr:cNvPr id="1998" name="Line 69"/>
        <xdr:cNvSpPr>
          <a:spLocks/>
        </xdr:cNvSpPr>
      </xdr:nvSpPr>
      <xdr:spPr>
        <a:xfrm>
          <a:off x="12011025" y="224028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38100</xdr:colOff>
      <xdr:row>56</xdr:row>
      <xdr:rowOff>142875</xdr:rowOff>
    </xdr:from>
    <xdr:to>
      <xdr:col>7</xdr:col>
      <xdr:colOff>523875</xdr:colOff>
      <xdr:row>57</xdr:row>
      <xdr:rowOff>114300</xdr:rowOff>
    </xdr:to>
    <xdr:sp>
      <xdr:nvSpPr>
        <xdr:cNvPr id="1999" name="TextBox 70"/>
        <xdr:cNvSpPr txBox="1">
          <a:spLocks noChangeArrowheads="1"/>
        </xdr:cNvSpPr>
      </xdr:nvSpPr>
      <xdr:spPr>
        <a:xfrm>
          <a:off x="4591050" y="21450300"/>
          <a:ext cx="1304925" cy="2857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6</xdr:col>
      <xdr:colOff>38100</xdr:colOff>
      <xdr:row>56</xdr:row>
      <xdr:rowOff>142875</xdr:rowOff>
    </xdr:from>
    <xdr:to>
      <xdr:col>7</xdr:col>
      <xdr:colOff>619125</xdr:colOff>
      <xdr:row>57</xdr:row>
      <xdr:rowOff>0</xdr:rowOff>
    </xdr:to>
    <xdr:sp>
      <xdr:nvSpPr>
        <xdr:cNvPr id="2000" name="TextBox 71"/>
        <xdr:cNvSpPr txBox="1">
          <a:spLocks noChangeArrowheads="1"/>
        </xdr:cNvSpPr>
      </xdr:nvSpPr>
      <xdr:spPr>
        <a:xfrm>
          <a:off x="4591050" y="21450300"/>
          <a:ext cx="1400175" cy="171450"/>
        </a:xfrm>
        <a:prstGeom prst="rect">
          <a:avLst/>
        </a:prstGeom>
        <a:solidFill>
          <a:srgbClr val="FFFFFF"/>
        </a:solidFill>
        <a:ln w="9525" cmpd="sng">
          <a:noFill/>
        </a:ln>
      </xdr:spPr>
      <xdr:txBody>
        <a:bodyPr vertOverflow="clip" wrap="square"/>
        <a:p>
          <a:pPr algn="l">
            <a:defRPr/>
          </a:pPr>
          <a:r>
            <a:rPr lang="en-US" cap="none" sz="900" b="1" i="0" u="none" baseline="0">
              <a:latin typeface="細明體"/>
              <a:ea typeface="細明體"/>
              <a:cs typeface="細明體"/>
            </a:rPr>
            <a:t>本週投資報酬率</a:t>
          </a:r>
          <a:r>
            <a:rPr lang="en-US" cap="none" sz="900" b="1" i="0" u="none" baseline="0">
              <a:latin typeface="Times New Roman"/>
              <a:ea typeface="Times New Roman"/>
              <a:cs typeface="Times New Roman"/>
            </a:rPr>
            <a:t>(%)=</a:t>
          </a:r>
        </a:p>
      </xdr:txBody>
    </xdr:sp>
    <xdr:clientData/>
  </xdr:twoCellAnchor>
  <xdr:twoCellAnchor>
    <xdr:from>
      <xdr:col>4</xdr:col>
      <xdr:colOff>228600</xdr:colOff>
      <xdr:row>15</xdr:row>
      <xdr:rowOff>38100</xdr:rowOff>
    </xdr:from>
    <xdr:to>
      <xdr:col>4</xdr:col>
      <xdr:colOff>257175</xdr:colOff>
      <xdr:row>16</xdr:row>
      <xdr:rowOff>9525</xdr:rowOff>
    </xdr:to>
    <xdr:sp>
      <xdr:nvSpPr>
        <xdr:cNvPr id="2001" name="AutoShape 0"/>
        <xdr:cNvSpPr>
          <a:spLocks/>
        </xdr:cNvSpPr>
      </xdr:nvSpPr>
      <xdr:spPr>
        <a:xfrm>
          <a:off x="3400425" y="5629275"/>
          <a:ext cx="28575" cy="390525"/>
        </a:xfrm>
        <a:custGeom>
          <a:pathLst>
            <a:path h="36" w="1">
              <a:moveTo>
                <a:pt x="0" y="0"/>
              </a:moveTo>
              <a:lnTo>
                <a:pt x="0" y="36"/>
              </a:lnTo>
            </a:path>
          </a:pathLst>
        </a:custGeom>
        <a:noFill/>
        <a:ln w="19050" cmpd="sng">
          <a:solidFill>
            <a:srgbClr val="FF0000"/>
          </a:solidFill>
          <a:headEnd type="none"/>
          <a:tailEnd type="arrow"/>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95250</xdr:colOff>
      <xdr:row>15</xdr:row>
      <xdr:rowOff>219075</xdr:rowOff>
    </xdr:from>
    <xdr:to>
      <xdr:col>5</xdr:col>
      <xdr:colOff>685800</xdr:colOff>
      <xdr:row>16</xdr:row>
      <xdr:rowOff>19050</xdr:rowOff>
    </xdr:to>
    <xdr:sp>
      <xdr:nvSpPr>
        <xdr:cNvPr id="2002" name="AutoShape 1"/>
        <xdr:cNvSpPr>
          <a:spLocks/>
        </xdr:cNvSpPr>
      </xdr:nvSpPr>
      <xdr:spPr>
        <a:xfrm rot="37816054" flipH="1">
          <a:off x="3943350" y="5810250"/>
          <a:ext cx="590550" cy="219075"/>
        </a:xfrm>
        <a:custGeom>
          <a:pathLst>
            <a:path h="36" w="1">
              <a:moveTo>
                <a:pt x="0" y="0"/>
              </a:moveTo>
              <a:lnTo>
                <a:pt x="0" y="36"/>
              </a:lnTo>
            </a:path>
          </a:pathLst>
        </a:custGeom>
        <a:noFill/>
        <a:ln w="19050" cmpd="sng">
          <a:solidFill>
            <a:srgbClr val="FF0000"/>
          </a:solidFill>
          <a:headEnd type="none"/>
          <a:tailEnd type="arrow"/>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35</xdr:row>
      <xdr:rowOff>190500</xdr:rowOff>
    </xdr:from>
    <xdr:to>
      <xdr:col>6</xdr:col>
      <xdr:colOff>790575</xdr:colOff>
      <xdr:row>35</xdr:row>
      <xdr:rowOff>400050</xdr:rowOff>
    </xdr:to>
    <xdr:sp>
      <xdr:nvSpPr>
        <xdr:cNvPr id="2003" name="Rectangle 2"/>
        <xdr:cNvSpPr>
          <a:spLocks/>
        </xdr:cNvSpPr>
      </xdr:nvSpPr>
      <xdr:spPr>
        <a:xfrm>
          <a:off x="458152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819150</xdr:colOff>
      <xdr:row>37</xdr:row>
      <xdr:rowOff>85725</xdr:rowOff>
    </xdr:from>
    <xdr:to>
      <xdr:col>8</xdr:col>
      <xdr:colOff>657225</xdr:colOff>
      <xdr:row>37</xdr:row>
      <xdr:rowOff>95250</xdr:rowOff>
    </xdr:to>
    <xdr:sp>
      <xdr:nvSpPr>
        <xdr:cNvPr id="2004" name="Line 3"/>
        <xdr:cNvSpPr>
          <a:spLocks/>
        </xdr:cNvSpPr>
      </xdr:nvSpPr>
      <xdr:spPr>
        <a:xfrm>
          <a:off x="6191250" y="13839825"/>
          <a:ext cx="6762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36</xdr:row>
      <xdr:rowOff>161925</xdr:rowOff>
    </xdr:from>
    <xdr:to>
      <xdr:col>6</xdr:col>
      <xdr:colOff>781050</xdr:colOff>
      <xdr:row>37</xdr:row>
      <xdr:rowOff>28575</xdr:rowOff>
    </xdr:to>
    <xdr:sp>
      <xdr:nvSpPr>
        <xdr:cNvPr id="2005" name="Rectangle 4"/>
        <xdr:cNvSpPr>
          <a:spLocks/>
        </xdr:cNvSpPr>
      </xdr:nvSpPr>
      <xdr:spPr>
        <a:xfrm>
          <a:off x="458152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37</xdr:row>
      <xdr:rowOff>180975</xdr:rowOff>
    </xdr:from>
    <xdr:to>
      <xdr:col>6</xdr:col>
      <xdr:colOff>781050</xdr:colOff>
      <xdr:row>38</xdr:row>
      <xdr:rowOff>28575</xdr:rowOff>
    </xdr:to>
    <xdr:sp>
      <xdr:nvSpPr>
        <xdr:cNvPr id="2006" name="Rectangle 5"/>
        <xdr:cNvSpPr>
          <a:spLocks/>
        </xdr:cNvSpPr>
      </xdr:nvSpPr>
      <xdr:spPr>
        <a:xfrm>
          <a:off x="458152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180975</xdr:rowOff>
    </xdr:from>
    <xdr:to>
      <xdr:col>7</xdr:col>
      <xdr:colOff>790575</xdr:colOff>
      <xdr:row>35</xdr:row>
      <xdr:rowOff>371475</xdr:rowOff>
    </xdr:to>
    <xdr:sp>
      <xdr:nvSpPr>
        <xdr:cNvPr id="2007" name="Rectangle 6"/>
        <xdr:cNvSpPr>
          <a:spLocks/>
        </xdr:cNvSpPr>
      </xdr:nvSpPr>
      <xdr:spPr>
        <a:xfrm>
          <a:off x="5400675" y="1318260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190500</xdr:rowOff>
    </xdr:from>
    <xdr:to>
      <xdr:col>7</xdr:col>
      <xdr:colOff>790575</xdr:colOff>
      <xdr:row>35</xdr:row>
      <xdr:rowOff>400050</xdr:rowOff>
    </xdr:to>
    <xdr:sp>
      <xdr:nvSpPr>
        <xdr:cNvPr id="2008" name="Rectangle 7"/>
        <xdr:cNvSpPr>
          <a:spLocks/>
        </xdr:cNvSpPr>
      </xdr:nvSpPr>
      <xdr:spPr>
        <a:xfrm>
          <a:off x="540067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36</xdr:row>
      <xdr:rowOff>161925</xdr:rowOff>
    </xdr:from>
    <xdr:to>
      <xdr:col>7</xdr:col>
      <xdr:colOff>781050</xdr:colOff>
      <xdr:row>37</xdr:row>
      <xdr:rowOff>28575</xdr:rowOff>
    </xdr:to>
    <xdr:sp>
      <xdr:nvSpPr>
        <xdr:cNvPr id="2009" name="Rectangle 8"/>
        <xdr:cNvSpPr>
          <a:spLocks/>
        </xdr:cNvSpPr>
      </xdr:nvSpPr>
      <xdr:spPr>
        <a:xfrm>
          <a:off x="540067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37</xdr:row>
      <xdr:rowOff>180975</xdr:rowOff>
    </xdr:from>
    <xdr:to>
      <xdr:col>7</xdr:col>
      <xdr:colOff>781050</xdr:colOff>
      <xdr:row>38</xdr:row>
      <xdr:rowOff>28575</xdr:rowOff>
    </xdr:to>
    <xdr:sp>
      <xdr:nvSpPr>
        <xdr:cNvPr id="2010" name="Rectangle 9"/>
        <xdr:cNvSpPr>
          <a:spLocks/>
        </xdr:cNvSpPr>
      </xdr:nvSpPr>
      <xdr:spPr>
        <a:xfrm>
          <a:off x="540067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542925</xdr:colOff>
      <xdr:row>35</xdr:row>
      <xdr:rowOff>257175</xdr:rowOff>
    </xdr:from>
    <xdr:to>
      <xdr:col>6</xdr:col>
      <xdr:colOff>647700</xdr:colOff>
      <xdr:row>35</xdr:row>
      <xdr:rowOff>371475</xdr:rowOff>
    </xdr:to>
    <xdr:grpSp>
      <xdr:nvGrpSpPr>
        <xdr:cNvPr id="2011" name="Group 10"/>
        <xdr:cNvGrpSpPr>
          <a:grpSpLocks/>
        </xdr:cNvGrpSpPr>
      </xdr:nvGrpSpPr>
      <xdr:grpSpPr>
        <a:xfrm>
          <a:off x="5095875" y="13258800"/>
          <a:ext cx="104775" cy="114300"/>
          <a:chOff x="493" y="175"/>
          <a:chExt cx="10" cy="12"/>
        </a:xfrm>
        <a:solidFill>
          <a:srgbClr val="FFFFFF"/>
        </a:solidFill>
      </xdr:grpSpPr>
      <xdr:sp>
        <xdr:nvSpPr>
          <xdr:cNvPr id="2012" name="Line 1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13" name="Line 1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36</xdr:row>
      <xdr:rowOff>209550</xdr:rowOff>
    </xdr:from>
    <xdr:to>
      <xdr:col>6</xdr:col>
      <xdr:colOff>619125</xdr:colOff>
      <xdr:row>36</xdr:row>
      <xdr:rowOff>323850</xdr:rowOff>
    </xdr:to>
    <xdr:grpSp>
      <xdr:nvGrpSpPr>
        <xdr:cNvPr id="2014" name="Group 13"/>
        <xdr:cNvGrpSpPr>
          <a:grpSpLocks/>
        </xdr:cNvGrpSpPr>
      </xdr:nvGrpSpPr>
      <xdr:grpSpPr>
        <a:xfrm>
          <a:off x="5067300" y="13620750"/>
          <a:ext cx="104775" cy="114300"/>
          <a:chOff x="493" y="175"/>
          <a:chExt cx="10" cy="12"/>
        </a:xfrm>
        <a:solidFill>
          <a:srgbClr val="FFFFFF"/>
        </a:solidFill>
      </xdr:grpSpPr>
      <xdr:sp>
        <xdr:nvSpPr>
          <xdr:cNvPr id="2015" name="Line 1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16" name="Line 1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35</xdr:row>
      <xdr:rowOff>257175</xdr:rowOff>
    </xdr:from>
    <xdr:to>
      <xdr:col>7</xdr:col>
      <xdr:colOff>609600</xdr:colOff>
      <xdr:row>35</xdr:row>
      <xdr:rowOff>371475</xdr:rowOff>
    </xdr:to>
    <xdr:grpSp>
      <xdr:nvGrpSpPr>
        <xdr:cNvPr id="2017" name="Group 16"/>
        <xdr:cNvGrpSpPr>
          <a:grpSpLocks/>
        </xdr:cNvGrpSpPr>
      </xdr:nvGrpSpPr>
      <xdr:grpSpPr>
        <a:xfrm>
          <a:off x="5876925" y="13258800"/>
          <a:ext cx="104775" cy="114300"/>
          <a:chOff x="493" y="175"/>
          <a:chExt cx="10" cy="12"/>
        </a:xfrm>
        <a:solidFill>
          <a:srgbClr val="FFFFFF"/>
        </a:solidFill>
      </xdr:grpSpPr>
      <xdr:sp>
        <xdr:nvSpPr>
          <xdr:cNvPr id="2018" name="Line 1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19" name="Line 1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36</xdr:row>
      <xdr:rowOff>209550</xdr:rowOff>
    </xdr:from>
    <xdr:to>
      <xdr:col>7</xdr:col>
      <xdr:colOff>590550</xdr:colOff>
      <xdr:row>36</xdr:row>
      <xdr:rowOff>323850</xdr:rowOff>
    </xdr:to>
    <xdr:grpSp>
      <xdr:nvGrpSpPr>
        <xdr:cNvPr id="2020" name="Group 19"/>
        <xdr:cNvGrpSpPr>
          <a:grpSpLocks/>
        </xdr:cNvGrpSpPr>
      </xdr:nvGrpSpPr>
      <xdr:grpSpPr>
        <a:xfrm>
          <a:off x="5857875" y="13620750"/>
          <a:ext cx="104775" cy="114300"/>
          <a:chOff x="493" y="175"/>
          <a:chExt cx="10" cy="12"/>
        </a:xfrm>
        <a:solidFill>
          <a:srgbClr val="FFFFFF"/>
        </a:solidFill>
      </xdr:grpSpPr>
      <xdr:sp>
        <xdr:nvSpPr>
          <xdr:cNvPr id="2021" name="Line 2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22" name="Line 2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37</xdr:row>
      <xdr:rowOff>209550</xdr:rowOff>
    </xdr:from>
    <xdr:to>
      <xdr:col>6</xdr:col>
      <xdr:colOff>619125</xdr:colOff>
      <xdr:row>37</xdr:row>
      <xdr:rowOff>323850</xdr:rowOff>
    </xdr:to>
    <xdr:grpSp>
      <xdr:nvGrpSpPr>
        <xdr:cNvPr id="2023" name="Group 22"/>
        <xdr:cNvGrpSpPr>
          <a:grpSpLocks/>
        </xdr:cNvGrpSpPr>
      </xdr:nvGrpSpPr>
      <xdr:grpSpPr>
        <a:xfrm>
          <a:off x="5067300" y="13963650"/>
          <a:ext cx="104775" cy="114300"/>
          <a:chOff x="493" y="175"/>
          <a:chExt cx="10" cy="12"/>
        </a:xfrm>
        <a:solidFill>
          <a:srgbClr val="FFFFFF"/>
        </a:solidFill>
      </xdr:grpSpPr>
      <xdr:sp>
        <xdr:nvSpPr>
          <xdr:cNvPr id="2024" name="Line 2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25" name="Line 2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37</xdr:row>
      <xdr:rowOff>209550</xdr:rowOff>
    </xdr:from>
    <xdr:to>
      <xdr:col>7</xdr:col>
      <xdr:colOff>590550</xdr:colOff>
      <xdr:row>37</xdr:row>
      <xdr:rowOff>323850</xdr:rowOff>
    </xdr:to>
    <xdr:grpSp>
      <xdr:nvGrpSpPr>
        <xdr:cNvPr id="2026" name="Group 25"/>
        <xdr:cNvGrpSpPr>
          <a:grpSpLocks/>
        </xdr:cNvGrpSpPr>
      </xdr:nvGrpSpPr>
      <xdr:grpSpPr>
        <a:xfrm>
          <a:off x="5857875" y="13963650"/>
          <a:ext cx="104775" cy="114300"/>
          <a:chOff x="493" y="175"/>
          <a:chExt cx="10" cy="12"/>
        </a:xfrm>
        <a:solidFill>
          <a:srgbClr val="FFFFFF"/>
        </a:solidFill>
      </xdr:grpSpPr>
      <xdr:sp>
        <xdr:nvSpPr>
          <xdr:cNvPr id="2027" name="Line 2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28" name="Line 2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28575</xdr:colOff>
      <xdr:row>35</xdr:row>
      <xdr:rowOff>190500</xdr:rowOff>
    </xdr:from>
    <xdr:to>
      <xdr:col>6</xdr:col>
      <xdr:colOff>790575</xdr:colOff>
      <xdr:row>35</xdr:row>
      <xdr:rowOff>400050</xdr:rowOff>
    </xdr:to>
    <xdr:sp>
      <xdr:nvSpPr>
        <xdr:cNvPr id="2029" name="Rectangle 28"/>
        <xdr:cNvSpPr>
          <a:spLocks/>
        </xdr:cNvSpPr>
      </xdr:nvSpPr>
      <xdr:spPr>
        <a:xfrm>
          <a:off x="458152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36</xdr:row>
      <xdr:rowOff>161925</xdr:rowOff>
    </xdr:from>
    <xdr:to>
      <xdr:col>6</xdr:col>
      <xdr:colOff>781050</xdr:colOff>
      <xdr:row>37</xdr:row>
      <xdr:rowOff>28575</xdr:rowOff>
    </xdr:to>
    <xdr:sp>
      <xdr:nvSpPr>
        <xdr:cNvPr id="2030" name="Rectangle 30"/>
        <xdr:cNvSpPr>
          <a:spLocks/>
        </xdr:cNvSpPr>
      </xdr:nvSpPr>
      <xdr:spPr>
        <a:xfrm>
          <a:off x="458152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37</xdr:row>
      <xdr:rowOff>180975</xdr:rowOff>
    </xdr:from>
    <xdr:to>
      <xdr:col>6</xdr:col>
      <xdr:colOff>781050</xdr:colOff>
      <xdr:row>38</xdr:row>
      <xdr:rowOff>28575</xdr:rowOff>
    </xdr:to>
    <xdr:sp>
      <xdr:nvSpPr>
        <xdr:cNvPr id="2031" name="Rectangle 31"/>
        <xdr:cNvSpPr>
          <a:spLocks/>
        </xdr:cNvSpPr>
      </xdr:nvSpPr>
      <xdr:spPr>
        <a:xfrm>
          <a:off x="458152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180975</xdr:rowOff>
    </xdr:from>
    <xdr:to>
      <xdr:col>7</xdr:col>
      <xdr:colOff>790575</xdr:colOff>
      <xdr:row>35</xdr:row>
      <xdr:rowOff>371475</xdr:rowOff>
    </xdr:to>
    <xdr:sp>
      <xdr:nvSpPr>
        <xdr:cNvPr id="2032" name="Rectangle 32"/>
        <xdr:cNvSpPr>
          <a:spLocks/>
        </xdr:cNvSpPr>
      </xdr:nvSpPr>
      <xdr:spPr>
        <a:xfrm>
          <a:off x="5400675" y="1318260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190500</xdr:rowOff>
    </xdr:from>
    <xdr:to>
      <xdr:col>7</xdr:col>
      <xdr:colOff>790575</xdr:colOff>
      <xdr:row>35</xdr:row>
      <xdr:rowOff>400050</xdr:rowOff>
    </xdr:to>
    <xdr:sp>
      <xdr:nvSpPr>
        <xdr:cNvPr id="2033" name="Rectangle 33"/>
        <xdr:cNvSpPr>
          <a:spLocks/>
        </xdr:cNvSpPr>
      </xdr:nvSpPr>
      <xdr:spPr>
        <a:xfrm>
          <a:off x="540067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36</xdr:row>
      <xdr:rowOff>161925</xdr:rowOff>
    </xdr:from>
    <xdr:to>
      <xdr:col>7</xdr:col>
      <xdr:colOff>781050</xdr:colOff>
      <xdr:row>37</xdr:row>
      <xdr:rowOff>28575</xdr:rowOff>
    </xdr:to>
    <xdr:sp>
      <xdr:nvSpPr>
        <xdr:cNvPr id="2034" name="Rectangle 34"/>
        <xdr:cNvSpPr>
          <a:spLocks/>
        </xdr:cNvSpPr>
      </xdr:nvSpPr>
      <xdr:spPr>
        <a:xfrm>
          <a:off x="540067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37</xdr:row>
      <xdr:rowOff>180975</xdr:rowOff>
    </xdr:from>
    <xdr:to>
      <xdr:col>7</xdr:col>
      <xdr:colOff>781050</xdr:colOff>
      <xdr:row>38</xdr:row>
      <xdr:rowOff>28575</xdr:rowOff>
    </xdr:to>
    <xdr:sp>
      <xdr:nvSpPr>
        <xdr:cNvPr id="2035" name="Rectangle 35"/>
        <xdr:cNvSpPr>
          <a:spLocks/>
        </xdr:cNvSpPr>
      </xdr:nvSpPr>
      <xdr:spPr>
        <a:xfrm>
          <a:off x="540067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542925</xdr:colOff>
      <xdr:row>35</xdr:row>
      <xdr:rowOff>257175</xdr:rowOff>
    </xdr:from>
    <xdr:to>
      <xdr:col>6</xdr:col>
      <xdr:colOff>647700</xdr:colOff>
      <xdr:row>35</xdr:row>
      <xdr:rowOff>371475</xdr:rowOff>
    </xdr:to>
    <xdr:grpSp>
      <xdr:nvGrpSpPr>
        <xdr:cNvPr id="2036" name="Group 36"/>
        <xdr:cNvGrpSpPr>
          <a:grpSpLocks/>
        </xdr:cNvGrpSpPr>
      </xdr:nvGrpSpPr>
      <xdr:grpSpPr>
        <a:xfrm>
          <a:off x="5095875" y="13258800"/>
          <a:ext cx="104775" cy="114300"/>
          <a:chOff x="493" y="175"/>
          <a:chExt cx="10" cy="12"/>
        </a:xfrm>
        <a:solidFill>
          <a:srgbClr val="FFFFFF"/>
        </a:solidFill>
      </xdr:grpSpPr>
      <xdr:sp>
        <xdr:nvSpPr>
          <xdr:cNvPr id="2037" name="Line 3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38" name="Line 3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36</xdr:row>
      <xdr:rowOff>209550</xdr:rowOff>
    </xdr:from>
    <xdr:to>
      <xdr:col>6</xdr:col>
      <xdr:colOff>619125</xdr:colOff>
      <xdr:row>36</xdr:row>
      <xdr:rowOff>323850</xdr:rowOff>
    </xdr:to>
    <xdr:grpSp>
      <xdr:nvGrpSpPr>
        <xdr:cNvPr id="2039" name="Group 39"/>
        <xdr:cNvGrpSpPr>
          <a:grpSpLocks/>
        </xdr:cNvGrpSpPr>
      </xdr:nvGrpSpPr>
      <xdr:grpSpPr>
        <a:xfrm>
          <a:off x="5067300" y="13620750"/>
          <a:ext cx="104775" cy="114300"/>
          <a:chOff x="493" y="175"/>
          <a:chExt cx="10" cy="12"/>
        </a:xfrm>
        <a:solidFill>
          <a:srgbClr val="FFFFFF"/>
        </a:solidFill>
      </xdr:grpSpPr>
      <xdr:sp>
        <xdr:nvSpPr>
          <xdr:cNvPr id="2040" name="Line 4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41" name="Line 4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35</xdr:row>
      <xdr:rowOff>257175</xdr:rowOff>
    </xdr:from>
    <xdr:to>
      <xdr:col>7</xdr:col>
      <xdr:colOff>609600</xdr:colOff>
      <xdr:row>35</xdr:row>
      <xdr:rowOff>371475</xdr:rowOff>
    </xdr:to>
    <xdr:grpSp>
      <xdr:nvGrpSpPr>
        <xdr:cNvPr id="2042" name="Group 42"/>
        <xdr:cNvGrpSpPr>
          <a:grpSpLocks/>
        </xdr:cNvGrpSpPr>
      </xdr:nvGrpSpPr>
      <xdr:grpSpPr>
        <a:xfrm>
          <a:off x="5876925" y="13258800"/>
          <a:ext cx="104775" cy="114300"/>
          <a:chOff x="493" y="175"/>
          <a:chExt cx="10" cy="12"/>
        </a:xfrm>
        <a:solidFill>
          <a:srgbClr val="FFFFFF"/>
        </a:solidFill>
      </xdr:grpSpPr>
      <xdr:sp>
        <xdr:nvSpPr>
          <xdr:cNvPr id="2043" name="Line 4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44" name="Line 4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36</xdr:row>
      <xdr:rowOff>209550</xdr:rowOff>
    </xdr:from>
    <xdr:to>
      <xdr:col>7</xdr:col>
      <xdr:colOff>590550</xdr:colOff>
      <xdr:row>36</xdr:row>
      <xdr:rowOff>323850</xdr:rowOff>
    </xdr:to>
    <xdr:grpSp>
      <xdr:nvGrpSpPr>
        <xdr:cNvPr id="2045" name="Group 45"/>
        <xdr:cNvGrpSpPr>
          <a:grpSpLocks/>
        </xdr:cNvGrpSpPr>
      </xdr:nvGrpSpPr>
      <xdr:grpSpPr>
        <a:xfrm>
          <a:off x="5857875" y="13620750"/>
          <a:ext cx="104775" cy="114300"/>
          <a:chOff x="493" y="175"/>
          <a:chExt cx="10" cy="12"/>
        </a:xfrm>
        <a:solidFill>
          <a:srgbClr val="FFFFFF"/>
        </a:solidFill>
      </xdr:grpSpPr>
      <xdr:sp>
        <xdr:nvSpPr>
          <xdr:cNvPr id="2046" name="Line 4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47" name="Line 4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37</xdr:row>
      <xdr:rowOff>209550</xdr:rowOff>
    </xdr:from>
    <xdr:to>
      <xdr:col>6</xdr:col>
      <xdr:colOff>619125</xdr:colOff>
      <xdr:row>37</xdr:row>
      <xdr:rowOff>323850</xdr:rowOff>
    </xdr:to>
    <xdr:grpSp>
      <xdr:nvGrpSpPr>
        <xdr:cNvPr id="2048" name="Group 48"/>
        <xdr:cNvGrpSpPr>
          <a:grpSpLocks/>
        </xdr:cNvGrpSpPr>
      </xdr:nvGrpSpPr>
      <xdr:grpSpPr>
        <a:xfrm>
          <a:off x="5067300" y="13963650"/>
          <a:ext cx="104775" cy="114300"/>
          <a:chOff x="493" y="175"/>
          <a:chExt cx="10" cy="12"/>
        </a:xfrm>
        <a:solidFill>
          <a:srgbClr val="FFFFFF"/>
        </a:solidFill>
      </xdr:grpSpPr>
      <xdr:sp>
        <xdr:nvSpPr>
          <xdr:cNvPr id="2049" name="Line 4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50" name="Line 5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37</xdr:row>
      <xdr:rowOff>209550</xdr:rowOff>
    </xdr:from>
    <xdr:to>
      <xdr:col>7</xdr:col>
      <xdr:colOff>590550</xdr:colOff>
      <xdr:row>37</xdr:row>
      <xdr:rowOff>323850</xdr:rowOff>
    </xdr:to>
    <xdr:grpSp>
      <xdr:nvGrpSpPr>
        <xdr:cNvPr id="2051" name="Group 51"/>
        <xdr:cNvGrpSpPr>
          <a:grpSpLocks/>
        </xdr:cNvGrpSpPr>
      </xdr:nvGrpSpPr>
      <xdr:grpSpPr>
        <a:xfrm>
          <a:off x="5857875" y="13963650"/>
          <a:ext cx="104775" cy="114300"/>
          <a:chOff x="493" y="175"/>
          <a:chExt cx="10" cy="12"/>
        </a:xfrm>
        <a:solidFill>
          <a:srgbClr val="FFFFFF"/>
        </a:solidFill>
      </xdr:grpSpPr>
      <xdr:sp>
        <xdr:nvSpPr>
          <xdr:cNvPr id="2052" name="Line 5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53" name="Line 5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28575</xdr:colOff>
      <xdr:row>35</xdr:row>
      <xdr:rowOff>190500</xdr:rowOff>
    </xdr:from>
    <xdr:to>
      <xdr:col>6</xdr:col>
      <xdr:colOff>790575</xdr:colOff>
      <xdr:row>35</xdr:row>
      <xdr:rowOff>400050</xdr:rowOff>
    </xdr:to>
    <xdr:sp>
      <xdr:nvSpPr>
        <xdr:cNvPr id="2054" name="Rectangle 54"/>
        <xdr:cNvSpPr>
          <a:spLocks/>
        </xdr:cNvSpPr>
      </xdr:nvSpPr>
      <xdr:spPr>
        <a:xfrm>
          <a:off x="458152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36</xdr:row>
      <xdr:rowOff>161925</xdr:rowOff>
    </xdr:from>
    <xdr:to>
      <xdr:col>6</xdr:col>
      <xdr:colOff>781050</xdr:colOff>
      <xdr:row>37</xdr:row>
      <xdr:rowOff>28575</xdr:rowOff>
    </xdr:to>
    <xdr:sp>
      <xdr:nvSpPr>
        <xdr:cNvPr id="2055" name="Rectangle 56"/>
        <xdr:cNvSpPr>
          <a:spLocks/>
        </xdr:cNvSpPr>
      </xdr:nvSpPr>
      <xdr:spPr>
        <a:xfrm>
          <a:off x="458152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37</xdr:row>
      <xdr:rowOff>180975</xdr:rowOff>
    </xdr:from>
    <xdr:to>
      <xdr:col>6</xdr:col>
      <xdr:colOff>781050</xdr:colOff>
      <xdr:row>38</xdr:row>
      <xdr:rowOff>28575</xdr:rowOff>
    </xdr:to>
    <xdr:sp>
      <xdr:nvSpPr>
        <xdr:cNvPr id="2056" name="Rectangle 57"/>
        <xdr:cNvSpPr>
          <a:spLocks/>
        </xdr:cNvSpPr>
      </xdr:nvSpPr>
      <xdr:spPr>
        <a:xfrm>
          <a:off x="458152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180975</xdr:rowOff>
    </xdr:from>
    <xdr:to>
      <xdr:col>7</xdr:col>
      <xdr:colOff>790575</xdr:colOff>
      <xdr:row>35</xdr:row>
      <xdr:rowOff>371475</xdr:rowOff>
    </xdr:to>
    <xdr:sp>
      <xdr:nvSpPr>
        <xdr:cNvPr id="2057" name="Rectangle 58"/>
        <xdr:cNvSpPr>
          <a:spLocks/>
        </xdr:cNvSpPr>
      </xdr:nvSpPr>
      <xdr:spPr>
        <a:xfrm>
          <a:off x="5400675" y="1318260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190500</xdr:rowOff>
    </xdr:from>
    <xdr:to>
      <xdr:col>7</xdr:col>
      <xdr:colOff>790575</xdr:colOff>
      <xdr:row>35</xdr:row>
      <xdr:rowOff>400050</xdr:rowOff>
    </xdr:to>
    <xdr:sp>
      <xdr:nvSpPr>
        <xdr:cNvPr id="2058" name="Rectangle 59"/>
        <xdr:cNvSpPr>
          <a:spLocks/>
        </xdr:cNvSpPr>
      </xdr:nvSpPr>
      <xdr:spPr>
        <a:xfrm>
          <a:off x="540067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36</xdr:row>
      <xdr:rowOff>161925</xdr:rowOff>
    </xdr:from>
    <xdr:to>
      <xdr:col>7</xdr:col>
      <xdr:colOff>781050</xdr:colOff>
      <xdr:row>37</xdr:row>
      <xdr:rowOff>28575</xdr:rowOff>
    </xdr:to>
    <xdr:sp>
      <xdr:nvSpPr>
        <xdr:cNvPr id="2059" name="Rectangle 60"/>
        <xdr:cNvSpPr>
          <a:spLocks/>
        </xdr:cNvSpPr>
      </xdr:nvSpPr>
      <xdr:spPr>
        <a:xfrm>
          <a:off x="540067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37</xdr:row>
      <xdr:rowOff>180975</xdr:rowOff>
    </xdr:from>
    <xdr:to>
      <xdr:col>7</xdr:col>
      <xdr:colOff>781050</xdr:colOff>
      <xdr:row>38</xdr:row>
      <xdr:rowOff>28575</xdr:rowOff>
    </xdr:to>
    <xdr:sp>
      <xdr:nvSpPr>
        <xdr:cNvPr id="2060" name="Rectangle 61"/>
        <xdr:cNvSpPr>
          <a:spLocks/>
        </xdr:cNvSpPr>
      </xdr:nvSpPr>
      <xdr:spPr>
        <a:xfrm>
          <a:off x="540067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542925</xdr:colOff>
      <xdr:row>35</xdr:row>
      <xdr:rowOff>257175</xdr:rowOff>
    </xdr:from>
    <xdr:to>
      <xdr:col>6</xdr:col>
      <xdr:colOff>647700</xdr:colOff>
      <xdr:row>35</xdr:row>
      <xdr:rowOff>371475</xdr:rowOff>
    </xdr:to>
    <xdr:grpSp>
      <xdr:nvGrpSpPr>
        <xdr:cNvPr id="2061" name="Group 62"/>
        <xdr:cNvGrpSpPr>
          <a:grpSpLocks/>
        </xdr:cNvGrpSpPr>
      </xdr:nvGrpSpPr>
      <xdr:grpSpPr>
        <a:xfrm>
          <a:off x="5095875" y="13258800"/>
          <a:ext cx="104775" cy="114300"/>
          <a:chOff x="493" y="175"/>
          <a:chExt cx="10" cy="12"/>
        </a:xfrm>
        <a:solidFill>
          <a:srgbClr val="FFFFFF"/>
        </a:solidFill>
      </xdr:grpSpPr>
      <xdr:sp>
        <xdr:nvSpPr>
          <xdr:cNvPr id="2062" name="Line 6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63" name="Line 6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36</xdr:row>
      <xdr:rowOff>209550</xdr:rowOff>
    </xdr:from>
    <xdr:to>
      <xdr:col>6</xdr:col>
      <xdr:colOff>619125</xdr:colOff>
      <xdr:row>36</xdr:row>
      <xdr:rowOff>323850</xdr:rowOff>
    </xdr:to>
    <xdr:grpSp>
      <xdr:nvGrpSpPr>
        <xdr:cNvPr id="2064" name="Group 65"/>
        <xdr:cNvGrpSpPr>
          <a:grpSpLocks/>
        </xdr:cNvGrpSpPr>
      </xdr:nvGrpSpPr>
      <xdr:grpSpPr>
        <a:xfrm>
          <a:off x="5067300" y="13620750"/>
          <a:ext cx="104775" cy="114300"/>
          <a:chOff x="493" y="175"/>
          <a:chExt cx="10" cy="12"/>
        </a:xfrm>
        <a:solidFill>
          <a:srgbClr val="FFFFFF"/>
        </a:solidFill>
      </xdr:grpSpPr>
      <xdr:sp>
        <xdr:nvSpPr>
          <xdr:cNvPr id="2065" name="Line 6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66" name="Line 6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35</xdr:row>
      <xdr:rowOff>257175</xdr:rowOff>
    </xdr:from>
    <xdr:to>
      <xdr:col>7</xdr:col>
      <xdr:colOff>609600</xdr:colOff>
      <xdr:row>35</xdr:row>
      <xdr:rowOff>371475</xdr:rowOff>
    </xdr:to>
    <xdr:grpSp>
      <xdr:nvGrpSpPr>
        <xdr:cNvPr id="2067" name="Group 68"/>
        <xdr:cNvGrpSpPr>
          <a:grpSpLocks/>
        </xdr:cNvGrpSpPr>
      </xdr:nvGrpSpPr>
      <xdr:grpSpPr>
        <a:xfrm>
          <a:off x="5876925" y="13258800"/>
          <a:ext cx="104775" cy="114300"/>
          <a:chOff x="493" y="175"/>
          <a:chExt cx="10" cy="12"/>
        </a:xfrm>
        <a:solidFill>
          <a:srgbClr val="FFFFFF"/>
        </a:solidFill>
      </xdr:grpSpPr>
      <xdr:sp>
        <xdr:nvSpPr>
          <xdr:cNvPr id="2068" name="Line 6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69" name="Line 7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36</xdr:row>
      <xdr:rowOff>209550</xdr:rowOff>
    </xdr:from>
    <xdr:to>
      <xdr:col>7</xdr:col>
      <xdr:colOff>590550</xdr:colOff>
      <xdr:row>36</xdr:row>
      <xdr:rowOff>323850</xdr:rowOff>
    </xdr:to>
    <xdr:grpSp>
      <xdr:nvGrpSpPr>
        <xdr:cNvPr id="2070" name="Group 71"/>
        <xdr:cNvGrpSpPr>
          <a:grpSpLocks/>
        </xdr:cNvGrpSpPr>
      </xdr:nvGrpSpPr>
      <xdr:grpSpPr>
        <a:xfrm>
          <a:off x="5857875" y="13620750"/>
          <a:ext cx="104775" cy="114300"/>
          <a:chOff x="493" y="175"/>
          <a:chExt cx="10" cy="12"/>
        </a:xfrm>
        <a:solidFill>
          <a:srgbClr val="FFFFFF"/>
        </a:solidFill>
      </xdr:grpSpPr>
      <xdr:sp>
        <xdr:nvSpPr>
          <xdr:cNvPr id="2071" name="Line 7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72" name="Line 7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37</xdr:row>
      <xdr:rowOff>209550</xdr:rowOff>
    </xdr:from>
    <xdr:to>
      <xdr:col>6</xdr:col>
      <xdr:colOff>619125</xdr:colOff>
      <xdr:row>37</xdr:row>
      <xdr:rowOff>323850</xdr:rowOff>
    </xdr:to>
    <xdr:grpSp>
      <xdr:nvGrpSpPr>
        <xdr:cNvPr id="2073" name="Group 74"/>
        <xdr:cNvGrpSpPr>
          <a:grpSpLocks/>
        </xdr:cNvGrpSpPr>
      </xdr:nvGrpSpPr>
      <xdr:grpSpPr>
        <a:xfrm>
          <a:off x="5067300" y="13963650"/>
          <a:ext cx="104775" cy="114300"/>
          <a:chOff x="493" y="175"/>
          <a:chExt cx="10" cy="12"/>
        </a:xfrm>
        <a:solidFill>
          <a:srgbClr val="FFFFFF"/>
        </a:solidFill>
      </xdr:grpSpPr>
      <xdr:sp>
        <xdr:nvSpPr>
          <xdr:cNvPr id="2074" name="Line 7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75" name="Line 7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37</xdr:row>
      <xdr:rowOff>209550</xdr:rowOff>
    </xdr:from>
    <xdr:to>
      <xdr:col>7</xdr:col>
      <xdr:colOff>590550</xdr:colOff>
      <xdr:row>37</xdr:row>
      <xdr:rowOff>323850</xdr:rowOff>
    </xdr:to>
    <xdr:grpSp>
      <xdr:nvGrpSpPr>
        <xdr:cNvPr id="2076" name="Group 77"/>
        <xdr:cNvGrpSpPr>
          <a:grpSpLocks/>
        </xdr:cNvGrpSpPr>
      </xdr:nvGrpSpPr>
      <xdr:grpSpPr>
        <a:xfrm>
          <a:off x="5857875" y="13963650"/>
          <a:ext cx="104775" cy="114300"/>
          <a:chOff x="493" y="175"/>
          <a:chExt cx="10" cy="12"/>
        </a:xfrm>
        <a:solidFill>
          <a:srgbClr val="FFFFFF"/>
        </a:solidFill>
      </xdr:grpSpPr>
      <xdr:sp>
        <xdr:nvSpPr>
          <xdr:cNvPr id="2077" name="Line 7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78" name="Line 7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28575</xdr:colOff>
      <xdr:row>35</xdr:row>
      <xdr:rowOff>190500</xdr:rowOff>
    </xdr:from>
    <xdr:to>
      <xdr:col>6</xdr:col>
      <xdr:colOff>790575</xdr:colOff>
      <xdr:row>35</xdr:row>
      <xdr:rowOff>400050</xdr:rowOff>
    </xdr:to>
    <xdr:sp>
      <xdr:nvSpPr>
        <xdr:cNvPr id="2079" name="Rectangle 80"/>
        <xdr:cNvSpPr>
          <a:spLocks/>
        </xdr:cNvSpPr>
      </xdr:nvSpPr>
      <xdr:spPr>
        <a:xfrm>
          <a:off x="458152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36</xdr:row>
      <xdr:rowOff>161925</xdr:rowOff>
    </xdr:from>
    <xdr:to>
      <xdr:col>6</xdr:col>
      <xdr:colOff>781050</xdr:colOff>
      <xdr:row>37</xdr:row>
      <xdr:rowOff>28575</xdr:rowOff>
    </xdr:to>
    <xdr:sp>
      <xdr:nvSpPr>
        <xdr:cNvPr id="2080" name="Rectangle 82"/>
        <xdr:cNvSpPr>
          <a:spLocks/>
        </xdr:cNvSpPr>
      </xdr:nvSpPr>
      <xdr:spPr>
        <a:xfrm>
          <a:off x="458152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37</xdr:row>
      <xdr:rowOff>180975</xdr:rowOff>
    </xdr:from>
    <xdr:to>
      <xdr:col>6</xdr:col>
      <xdr:colOff>781050</xdr:colOff>
      <xdr:row>38</xdr:row>
      <xdr:rowOff>28575</xdr:rowOff>
    </xdr:to>
    <xdr:sp>
      <xdr:nvSpPr>
        <xdr:cNvPr id="2081" name="Rectangle 83"/>
        <xdr:cNvSpPr>
          <a:spLocks/>
        </xdr:cNvSpPr>
      </xdr:nvSpPr>
      <xdr:spPr>
        <a:xfrm>
          <a:off x="458152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180975</xdr:rowOff>
    </xdr:from>
    <xdr:to>
      <xdr:col>7</xdr:col>
      <xdr:colOff>790575</xdr:colOff>
      <xdr:row>35</xdr:row>
      <xdr:rowOff>371475</xdr:rowOff>
    </xdr:to>
    <xdr:sp>
      <xdr:nvSpPr>
        <xdr:cNvPr id="2082" name="Rectangle 84"/>
        <xdr:cNvSpPr>
          <a:spLocks/>
        </xdr:cNvSpPr>
      </xdr:nvSpPr>
      <xdr:spPr>
        <a:xfrm>
          <a:off x="5400675" y="1318260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190500</xdr:rowOff>
    </xdr:from>
    <xdr:to>
      <xdr:col>7</xdr:col>
      <xdr:colOff>790575</xdr:colOff>
      <xdr:row>35</xdr:row>
      <xdr:rowOff>400050</xdr:rowOff>
    </xdr:to>
    <xdr:sp>
      <xdr:nvSpPr>
        <xdr:cNvPr id="2083" name="Rectangle 85"/>
        <xdr:cNvSpPr>
          <a:spLocks/>
        </xdr:cNvSpPr>
      </xdr:nvSpPr>
      <xdr:spPr>
        <a:xfrm>
          <a:off x="540067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36</xdr:row>
      <xdr:rowOff>161925</xdr:rowOff>
    </xdr:from>
    <xdr:to>
      <xdr:col>7</xdr:col>
      <xdr:colOff>781050</xdr:colOff>
      <xdr:row>37</xdr:row>
      <xdr:rowOff>28575</xdr:rowOff>
    </xdr:to>
    <xdr:sp>
      <xdr:nvSpPr>
        <xdr:cNvPr id="2084" name="Rectangle 86"/>
        <xdr:cNvSpPr>
          <a:spLocks/>
        </xdr:cNvSpPr>
      </xdr:nvSpPr>
      <xdr:spPr>
        <a:xfrm>
          <a:off x="540067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37</xdr:row>
      <xdr:rowOff>180975</xdr:rowOff>
    </xdr:from>
    <xdr:to>
      <xdr:col>7</xdr:col>
      <xdr:colOff>781050</xdr:colOff>
      <xdr:row>38</xdr:row>
      <xdr:rowOff>28575</xdr:rowOff>
    </xdr:to>
    <xdr:sp>
      <xdr:nvSpPr>
        <xdr:cNvPr id="2085" name="Rectangle 87"/>
        <xdr:cNvSpPr>
          <a:spLocks/>
        </xdr:cNvSpPr>
      </xdr:nvSpPr>
      <xdr:spPr>
        <a:xfrm>
          <a:off x="540067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542925</xdr:colOff>
      <xdr:row>35</xdr:row>
      <xdr:rowOff>257175</xdr:rowOff>
    </xdr:from>
    <xdr:to>
      <xdr:col>6</xdr:col>
      <xdr:colOff>647700</xdr:colOff>
      <xdr:row>35</xdr:row>
      <xdr:rowOff>371475</xdr:rowOff>
    </xdr:to>
    <xdr:grpSp>
      <xdr:nvGrpSpPr>
        <xdr:cNvPr id="2086" name="Group 88"/>
        <xdr:cNvGrpSpPr>
          <a:grpSpLocks/>
        </xdr:cNvGrpSpPr>
      </xdr:nvGrpSpPr>
      <xdr:grpSpPr>
        <a:xfrm>
          <a:off x="5095875" y="13258800"/>
          <a:ext cx="104775" cy="114300"/>
          <a:chOff x="493" y="175"/>
          <a:chExt cx="10" cy="12"/>
        </a:xfrm>
        <a:solidFill>
          <a:srgbClr val="FFFFFF"/>
        </a:solidFill>
      </xdr:grpSpPr>
      <xdr:sp>
        <xdr:nvSpPr>
          <xdr:cNvPr id="2087" name="Line 8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88" name="Line 9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36</xdr:row>
      <xdr:rowOff>209550</xdr:rowOff>
    </xdr:from>
    <xdr:to>
      <xdr:col>6</xdr:col>
      <xdr:colOff>619125</xdr:colOff>
      <xdr:row>36</xdr:row>
      <xdr:rowOff>323850</xdr:rowOff>
    </xdr:to>
    <xdr:grpSp>
      <xdr:nvGrpSpPr>
        <xdr:cNvPr id="2089" name="Group 91"/>
        <xdr:cNvGrpSpPr>
          <a:grpSpLocks/>
        </xdr:cNvGrpSpPr>
      </xdr:nvGrpSpPr>
      <xdr:grpSpPr>
        <a:xfrm>
          <a:off x="5067300" y="13620750"/>
          <a:ext cx="104775" cy="114300"/>
          <a:chOff x="493" y="175"/>
          <a:chExt cx="10" cy="12"/>
        </a:xfrm>
        <a:solidFill>
          <a:srgbClr val="FFFFFF"/>
        </a:solidFill>
      </xdr:grpSpPr>
      <xdr:sp>
        <xdr:nvSpPr>
          <xdr:cNvPr id="2090" name="Line 9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91" name="Line 9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35</xdr:row>
      <xdr:rowOff>257175</xdr:rowOff>
    </xdr:from>
    <xdr:to>
      <xdr:col>7</xdr:col>
      <xdr:colOff>609600</xdr:colOff>
      <xdr:row>35</xdr:row>
      <xdr:rowOff>371475</xdr:rowOff>
    </xdr:to>
    <xdr:grpSp>
      <xdr:nvGrpSpPr>
        <xdr:cNvPr id="2092" name="Group 94"/>
        <xdr:cNvGrpSpPr>
          <a:grpSpLocks/>
        </xdr:cNvGrpSpPr>
      </xdr:nvGrpSpPr>
      <xdr:grpSpPr>
        <a:xfrm>
          <a:off x="5876925" y="13258800"/>
          <a:ext cx="104775" cy="114300"/>
          <a:chOff x="493" y="175"/>
          <a:chExt cx="10" cy="12"/>
        </a:xfrm>
        <a:solidFill>
          <a:srgbClr val="FFFFFF"/>
        </a:solidFill>
      </xdr:grpSpPr>
      <xdr:sp>
        <xdr:nvSpPr>
          <xdr:cNvPr id="2093" name="Line 9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94" name="Line 9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36</xdr:row>
      <xdr:rowOff>209550</xdr:rowOff>
    </xdr:from>
    <xdr:to>
      <xdr:col>7</xdr:col>
      <xdr:colOff>590550</xdr:colOff>
      <xdr:row>36</xdr:row>
      <xdr:rowOff>323850</xdr:rowOff>
    </xdr:to>
    <xdr:grpSp>
      <xdr:nvGrpSpPr>
        <xdr:cNvPr id="2095" name="Group 97"/>
        <xdr:cNvGrpSpPr>
          <a:grpSpLocks/>
        </xdr:cNvGrpSpPr>
      </xdr:nvGrpSpPr>
      <xdr:grpSpPr>
        <a:xfrm>
          <a:off x="5857875" y="13620750"/>
          <a:ext cx="104775" cy="114300"/>
          <a:chOff x="493" y="175"/>
          <a:chExt cx="10" cy="12"/>
        </a:xfrm>
        <a:solidFill>
          <a:srgbClr val="FFFFFF"/>
        </a:solidFill>
      </xdr:grpSpPr>
      <xdr:sp>
        <xdr:nvSpPr>
          <xdr:cNvPr id="2096" name="Line 9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097" name="Line 9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37</xdr:row>
      <xdr:rowOff>209550</xdr:rowOff>
    </xdr:from>
    <xdr:to>
      <xdr:col>6</xdr:col>
      <xdr:colOff>619125</xdr:colOff>
      <xdr:row>37</xdr:row>
      <xdr:rowOff>323850</xdr:rowOff>
    </xdr:to>
    <xdr:grpSp>
      <xdr:nvGrpSpPr>
        <xdr:cNvPr id="2098" name="Group 100"/>
        <xdr:cNvGrpSpPr>
          <a:grpSpLocks/>
        </xdr:cNvGrpSpPr>
      </xdr:nvGrpSpPr>
      <xdr:grpSpPr>
        <a:xfrm>
          <a:off x="5067300" y="13963650"/>
          <a:ext cx="104775" cy="114300"/>
          <a:chOff x="493" y="175"/>
          <a:chExt cx="10" cy="12"/>
        </a:xfrm>
        <a:solidFill>
          <a:srgbClr val="FFFFFF"/>
        </a:solidFill>
      </xdr:grpSpPr>
      <xdr:sp>
        <xdr:nvSpPr>
          <xdr:cNvPr id="2099" name="Line 10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00" name="Line 10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37</xdr:row>
      <xdr:rowOff>209550</xdr:rowOff>
    </xdr:from>
    <xdr:to>
      <xdr:col>7</xdr:col>
      <xdr:colOff>590550</xdr:colOff>
      <xdr:row>37</xdr:row>
      <xdr:rowOff>323850</xdr:rowOff>
    </xdr:to>
    <xdr:grpSp>
      <xdr:nvGrpSpPr>
        <xdr:cNvPr id="2101" name="Group 103"/>
        <xdr:cNvGrpSpPr>
          <a:grpSpLocks/>
        </xdr:cNvGrpSpPr>
      </xdr:nvGrpSpPr>
      <xdr:grpSpPr>
        <a:xfrm>
          <a:off x="5857875" y="13963650"/>
          <a:ext cx="104775" cy="114300"/>
          <a:chOff x="493" y="175"/>
          <a:chExt cx="10" cy="12"/>
        </a:xfrm>
        <a:solidFill>
          <a:srgbClr val="FFFFFF"/>
        </a:solidFill>
      </xdr:grpSpPr>
      <xdr:sp>
        <xdr:nvSpPr>
          <xdr:cNvPr id="2102" name="Line 10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03" name="Line 10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47</xdr:row>
      <xdr:rowOff>161925</xdr:rowOff>
    </xdr:from>
    <xdr:to>
      <xdr:col>6</xdr:col>
      <xdr:colOff>619125</xdr:colOff>
      <xdr:row>47</xdr:row>
      <xdr:rowOff>276225</xdr:rowOff>
    </xdr:to>
    <xdr:grpSp>
      <xdr:nvGrpSpPr>
        <xdr:cNvPr id="2104" name="Group 115"/>
        <xdr:cNvGrpSpPr>
          <a:grpSpLocks/>
        </xdr:cNvGrpSpPr>
      </xdr:nvGrpSpPr>
      <xdr:grpSpPr>
        <a:xfrm>
          <a:off x="5067300" y="17697450"/>
          <a:ext cx="104775" cy="114300"/>
          <a:chOff x="493" y="175"/>
          <a:chExt cx="10" cy="12"/>
        </a:xfrm>
        <a:solidFill>
          <a:srgbClr val="FFFFFF"/>
        </a:solidFill>
      </xdr:grpSpPr>
      <xdr:sp>
        <xdr:nvSpPr>
          <xdr:cNvPr id="2105" name="Line 11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06" name="Line 11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48</xdr:row>
      <xdr:rowOff>161925</xdr:rowOff>
    </xdr:from>
    <xdr:to>
      <xdr:col>6</xdr:col>
      <xdr:colOff>619125</xdr:colOff>
      <xdr:row>48</xdr:row>
      <xdr:rowOff>276225</xdr:rowOff>
    </xdr:to>
    <xdr:grpSp>
      <xdr:nvGrpSpPr>
        <xdr:cNvPr id="2107" name="Group 118"/>
        <xdr:cNvGrpSpPr>
          <a:grpSpLocks/>
        </xdr:cNvGrpSpPr>
      </xdr:nvGrpSpPr>
      <xdr:grpSpPr>
        <a:xfrm>
          <a:off x="5067300" y="18116550"/>
          <a:ext cx="104775" cy="114300"/>
          <a:chOff x="493" y="175"/>
          <a:chExt cx="10" cy="12"/>
        </a:xfrm>
        <a:solidFill>
          <a:srgbClr val="FFFFFF"/>
        </a:solidFill>
      </xdr:grpSpPr>
      <xdr:sp>
        <xdr:nvSpPr>
          <xdr:cNvPr id="2108" name="Line 11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09" name="Line 12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49</xdr:row>
      <xdr:rowOff>161925</xdr:rowOff>
    </xdr:from>
    <xdr:to>
      <xdr:col>6</xdr:col>
      <xdr:colOff>619125</xdr:colOff>
      <xdr:row>49</xdr:row>
      <xdr:rowOff>276225</xdr:rowOff>
    </xdr:to>
    <xdr:grpSp>
      <xdr:nvGrpSpPr>
        <xdr:cNvPr id="2110" name="Group 121"/>
        <xdr:cNvGrpSpPr>
          <a:grpSpLocks/>
        </xdr:cNvGrpSpPr>
      </xdr:nvGrpSpPr>
      <xdr:grpSpPr>
        <a:xfrm>
          <a:off x="5067300" y="18535650"/>
          <a:ext cx="104775" cy="114300"/>
          <a:chOff x="493" y="175"/>
          <a:chExt cx="10" cy="12"/>
        </a:xfrm>
        <a:solidFill>
          <a:srgbClr val="FFFFFF"/>
        </a:solidFill>
      </xdr:grpSpPr>
      <xdr:sp>
        <xdr:nvSpPr>
          <xdr:cNvPr id="2111" name="Line 12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12" name="Line 12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47</xdr:row>
      <xdr:rowOff>161925</xdr:rowOff>
    </xdr:from>
    <xdr:to>
      <xdr:col>7</xdr:col>
      <xdr:colOff>619125</xdr:colOff>
      <xdr:row>47</xdr:row>
      <xdr:rowOff>276225</xdr:rowOff>
    </xdr:to>
    <xdr:grpSp>
      <xdr:nvGrpSpPr>
        <xdr:cNvPr id="2113" name="Group 124"/>
        <xdr:cNvGrpSpPr>
          <a:grpSpLocks/>
        </xdr:cNvGrpSpPr>
      </xdr:nvGrpSpPr>
      <xdr:grpSpPr>
        <a:xfrm>
          <a:off x="5886450" y="17697450"/>
          <a:ext cx="104775" cy="114300"/>
          <a:chOff x="493" y="175"/>
          <a:chExt cx="10" cy="12"/>
        </a:xfrm>
        <a:solidFill>
          <a:srgbClr val="FFFFFF"/>
        </a:solidFill>
      </xdr:grpSpPr>
      <xdr:sp>
        <xdr:nvSpPr>
          <xdr:cNvPr id="2114" name="Line 12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15" name="Line 12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48</xdr:row>
      <xdr:rowOff>161925</xdr:rowOff>
    </xdr:from>
    <xdr:to>
      <xdr:col>7</xdr:col>
      <xdr:colOff>619125</xdr:colOff>
      <xdr:row>48</xdr:row>
      <xdr:rowOff>276225</xdr:rowOff>
    </xdr:to>
    <xdr:grpSp>
      <xdr:nvGrpSpPr>
        <xdr:cNvPr id="2116" name="Group 127"/>
        <xdr:cNvGrpSpPr>
          <a:grpSpLocks/>
        </xdr:cNvGrpSpPr>
      </xdr:nvGrpSpPr>
      <xdr:grpSpPr>
        <a:xfrm>
          <a:off x="5886450" y="18116550"/>
          <a:ext cx="104775" cy="114300"/>
          <a:chOff x="493" y="175"/>
          <a:chExt cx="10" cy="12"/>
        </a:xfrm>
        <a:solidFill>
          <a:srgbClr val="FFFFFF"/>
        </a:solidFill>
      </xdr:grpSpPr>
      <xdr:sp>
        <xdr:nvSpPr>
          <xdr:cNvPr id="2117" name="Line 12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18" name="Line 12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49</xdr:row>
      <xdr:rowOff>161925</xdr:rowOff>
    </xdr:from>
    <xdr:to>
      <xdr:col>7</xdr:col>
      <xdr:colOff>619125</xdr:colOff>
      <xdr:row>49</xdr:row>
      <xdr:rowOff>276225</xdr:rowOff>
    </xdr:to>
    <xdr:grpSp>
      <xdr:nvGrpSpPr>
        <xdr:cNvPr id="2119" name="Group 130"/>
        <xdr:cNvGrpSpPr>
          <a:grpSpLocks/>
        </xdr:cNvGrpSpPr>
      </xdr:nvGrpSpPr>
      <xdr:grpSpPr>
        <a:xfrm>
          <a:off x="5886450" y="18535650"/>
          <a:ext cx="104775" cy="114300"/>
          <a:chOff x="493" y="175"/>
          <a:chExt cx="10" cy="12"/>
        </a:xfrm>
        <a:solidFill>
          <a:srgbClr val="FFFFFF"/>
        </a:solidFill>
      </xdr:grpSpPr>
      <xdr:sp>
        <xdr:nvSpPr>
          <xdr:cNvPr id="2120" name="Line 13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21" name="Line 13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47</xdr:row>
      <xdr:rowOff>161925</xdr:rowOff>
    </xdr:from>
    <xdr:to>
      <xdr:col>6</xdr:col>
      <xdr:colOff>619125</xdr:colOff>
      <xdr:row>47</xdr:row>
      <xdr:rowOff>276225</xdr:rowOff>
    </xdr:to>
    <xdr:grpSp>
      <xdr:nvGrpSpPr>
        <xdr:cNvPr id="2122" name="Group 142"/>
        <xdr:cNvGrpSpPr>
          <a:grpSpLocks/>
        </xdr:cNvGrpSpPr>
      </xdr:nvGrpSpPr>
      <xdr:grpSpPr>
        <a:xfrm>
          <a:off x="5067300" y="17697450"/>
          <a:ext cx="104775" cy="114300"/>
          <a:chOff x="493" y="175"/>
          <a:chExt cx="10" cy="12"/>
        </a:xfrm>
        <a:solidFill>
          <a:srgbClr val="FFFFFF"/>
        </a:solidFill>
      </xdr:grpSpPr>
      <xdr:sp>
        <xdr:nvSpPr>
          <xdr:cNvPr id="2123" name="Line 14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24" name="Line 14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48</xdr:row>
      <xdr:rowOff>161925</xdr:rowOff>
    </xdr:from>
    <xdr:to>
      <xdr:col>6</xdr:col>
      <xdr:colOff>619125</xdr:colOff>
      <xdr:row>48</xdr:row>
      <xdr:rowOff>276225</xdr:rowOff>
    </xdr:to>
    <xdr:grpSp>
      <xdr:nvGrpSpPr>
        <xdr:cNvPr id="2125" name="Group 145"/>
        <xdr:cNvGrpSpPr>
          <a:grpSpLocks/>
        </xdr:cNvGrpSpPr>
      </xdr:nvGrpSpPr>
      <xdr:grpSpPr>
        <a:xfrm>
          <a:off x="5067300" y="18116550"/>
          <a:ext cx="104775" cy="114300"/>
          <a:chOff x="493" y="175"/>
          <a:chExt cx="10" cy="12"/>
        </a:xfrm>
        <a:solidFill>
          <a:srgbClr val="FFFFFF"/>
        </a:solidFill>
      </xdr:grpSpPr>
      <xdr:sp>
        <xdr:nvSpPr>
          <xdr:cNvPr id="2126" name="Line 14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27" name="Line 14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49</xdr:row>
      <xdr:rowOff>161925</xdr:rowOff>
    </xdr:from>
    <xdr:to>
      <xdr:col>6</xdr:col>
      <xdr:colOff>619125</xdr:colOff>
      <xdr:row>49</xdr:row>
      <xdr:rowOff>276225</xdr:rowOff>
    </xdr:to>
    <xdr:grpSp>
      <xdr:nvGrpSpPr>
        <xdr:cNvPr id="2128" name="Group 148"/>
        <xdr:cNvGrpSpPr>
          <a:grpSpLocks/>
        </xdr:cNvGrpSpPr>
      </xdr:nvGrpSpPr>
      <xdr:grpSpPr>
        <a:xfrm>
          <a:off x="5067300" y="18535650"/>
          <a:ext cx="104775" cy="114300"/>
          <a:chOff x="493" y="175"/>
          <a:chExt cx="10" cy="12"/>
        </a:xfrm>
        <a:solidFill>
          <a:srgbClr val="FFFFFF"/>
        </a:solidFill>
      </xdr:grpSpPr>
      <xdr:sp>
        <xdr:nvSpPr>
          <xdr:cNvPr id="2129" name="Line 14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30" name="Line 15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47</xdr:row>
      <xdr:rowOff>161925</xdr:rowOff>
    </xdr:from>
    <xdr:to>
      <xdr:col>7</xdr:col>
      <xdr:colOff>619125</xdr:colOff>
      <xdr:row>47</xdr:row>
      <xdr:rowOff>276225</xdr:rowOff>
    </xdr:to>
    <xdr:grpSp>
      <xdr:nvGrpSpPr>
        <xdr:cNvPr id="2131" name="Group 151"/>
        <xdr:cNvGrpSpPr>
          <a:grpSpLocks/>
        </xdr:cNvGrpSpPr>
      </xdr:nvGrpSpPr>
      <xdr:grpSpPr>
        <a:xfrm>
          <a:off x="5886450" y="17697450"/>
          <a:ext cx="104775" cy="114300"/>
          <a:chOff x="493" y="175"/>
          <a:chExt cx="10" cy="12"/>
        </a:xfrm>
        <a:solidFill>
          <a:srgbClr val="FFFFFF"/>
        </a:solidFill>
      </xdr:grpSpPr>
      <xdr:sp>
        <xdr:nvSpPr>
          <xdr:cNvPr id="2132" name="Line 15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33" name="Line 15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48</xdr:row>
      <xdr:rowOff>161925</xdr:rowOff>
    </xdr:from>
    <xdr:to>
      <xdr:col>7</xdr:col>
      <xdr:colOff>619125</xdr:colOff>
      <xdr:row>48</xdr:row>
      <xdr:rowOff>276225</xdr:rowOff>
    </xdr:to>
    <xdr:grpSp>
      <xdr:nvGrpSpPr>
        <xdr:cNvPr id="2134" name="Group 154"/>
        <xdr:cNvGrpSpPr>
          <a:grpSpLocks/>
        </xdr:cNvGrpSpPr>
      </xdr:nvGrpSpPr>
      <xdr:grpSpPr>
        <a:xfrm>
          <a:off x="5886450" y="18116550"/>
          <a:ext cx="104775" cy="114300"/>
          <a:chOff x="493" y="175"/>
          <a:chExt cx="10" cy="12"/>
        </a:xfrm>
        <a:solidFill>
          <a:srgbClr val="FFFFFF"/>
        </a:solidFill>
      </xdr:grpSpPr>
      <xdr:sp>
        <xdr:nvSpPr>
          <xdr:cNvPr id="2135" name="Line 15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36" name="Line 15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514350</xdr:colOff>
      <xdr:row>49</xdr:row>
      <xdr:rowOff>161925</xdr:rowOff>
    </xdr:from>
    <xdr:to>
      <xdr:col>7</xdr:col>
      <xdr:colOff>619125</xdr:colOff>
      <xdr:row>49</xdr:row>
      <xdr:rowOff>276225</xdr:rowOff>
    </xdr:to>
    <xdr:grpSp>
      <xdr:nvGrpSpPr>
        <xdr:cNvPr id="2137" name="Group 157"/>
        <xdr:cNvGrpSpPr>
          <a:grpSpLocks/>
        </xdr:cNvGrpSpPr>
      </xdr:nvGrpSpPr>
      <xdr:grpSpPr>
        <a:xfrm>
          <a:off x="5886450" y="18535650"/>
          <a:ext cx="104775" cy="114300"/>
          <a:chOff x="493" y="175"/>
          <a:chExt cx="10" cy="12"/>
        </a:xfrm>
        <a:solidFill>
          <a:srgbClr val="FFFFFF"/>
        </a:solidFill>
      </xdr:grpSpPr>
      <xdr:sp>
        <xdr:nvSpPr>
          <xdr:cNvPr id="2138" name="Line 15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39" name="Line 15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14</xdr:col>
      <xdr:colOff>0</xdr:colOff>
      <xdr:row>20</xdr:row>
      <xdr:rowOff>200025</xdr:rowOff>
    </xdr:from>
    <xdr:to>
      <xdr:col>15</xdr:col>
      <xdr:colOff>0</xdr:colOff>
      <xdr:row>20</xdr:row>
      <xdr:rowOff>200025</xdr:rowOff>
    </xdr:to>
    <xdr:sp>
      <xdr:nvSpPr>
        <xdr:cNvPr id="2140" name="Line 168"/>
        <xdr:cNvSpPr>
          <a:spLocks/>
        </xdr:cNvSpPr>
      </xdr:nvSpPr>
      <xdr:spPr>
        <a:xfrm>
          <a:off x="10506075" y="78867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200025</xdr:rowOff>
    </xdr:from>
    <xdr:to>
      <xdr:col>15</xdr:col>
      <xdr:colOff>0</xdr:colOff>
      <xdr:row>20</xdr:row>
      <xdr:rowOff>200025</xdr:rowOff>
    </xdr:to>
    <xdr:sp>
      <xdr:nvSpPr>
        <xdr:cNvPr id="2141" name="Line 169"/>
        <xdr:cNvSpPr>
          <a:spLocks/>
        </xdr:cNvSpPr>
      </xdr:nvSpPr>
      <xdr:spPr>
        <a:xfrm>
          <a:off x="10506075" y="78867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200025</xdr:rowOff>
    </xdr:from>
    <xdr:to>
      <xdr:col>15</xdr:col>
      <xdr:colOff>0</xdr:colOff>
      <xdr:row>20</xdr:row>
      <xdr:rowOff>200025</xdr:rowOff>
    </xdr:to>
    <xdr:sp>
      <xdr:nvSpPr>
        <xdr:cNvPr id="2142" name="Line 170"/>
        <xdr:cNvSpPr>
          <a:spLocks/>
        </xdr:cNvSpPr>
      </xdr:nvSpPr>
      <xdr:spPr>
        <a:xfrm>
          <a:off x="10506075" y="78867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20</xdr:row>
      <xdr:rowOff>200025</xdr:rowOff>
    </xdr:from>
    <xdr:to>
      <xdr:col>15</xdr:col>
      <xdr:colOff>781050</xdr:colOff>
      <xdr:row>20</xdr:row>
      <xdr:rowOff>200025</xdr:rowOff>
    </xdr:to>
    <xdr:sp>
      <xdr:nvSpPr>
        <xdr:cNvPr id="2143" name="Line 171"/>
        <xdr:cNvSpPr>
          <a:spLocks/>
        </xdr:cNvSpPr>
      </xdr:nvSpPr>
      <xdr:spPr>
        <a:xfrm>
          <a:off x="10506075" y="788670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23</xdr:row>
      <xdr:rowOff>200025</xdr:rowOff>
    </xdr:from>
    <xdr:to>
      <xdr:col>15</xdr:col>
      <xdr:colOff>0</xdr:colOff>
      <xdr:row>23</xdr:row>
      <xdr:rowOff>200025</xdr:rowOff>
    </xdr:to>
    <xdr:sp>
      <xdr:nvSpPr>
        <xdr:cNvPr id="2144" name="Line 172"/>
        <xdr:cNvSpPr>
          <a:spLocks/>
        </xdr:cNvSpPr>
      </xdr:nvSpPr>
      <xdr:spPr>
        <a:xfrm>
          <a:off x="10506075" y="91440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23</xdr:row>
      <xdr:rowOff>200025</xdr:rowOff>
    </xdr:from>
    <xdr:to>
      <xdr:col>15</xdr:col>
      <xdr:colOff>0</xdr:colOff>
      <xdr:row>23</xdr:row>
      <xdr:rowOff>200025</xdr:rowOff>
    </xdr:to>
    <xdr:sp>
      <xdr:nvSpPr>
        <xdr:cNvPr id="2145" name="Line 173"/>
        <xdr:cNvSpPr>
          <a:spLocks/>
        </xdr:cNvSpPr>
      </xdr:nvSpPr>
      <xdr:spPr>
        <a:xfrm>
          <a:off x="10506075" y="91440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23</xdr:row>
      <xdr:rowOff>200025</xdr:rowOff>
    </xdr:from>
    <xdr:to>
      <xdr:col>15</xdr:col>
      <xdr:colOff>0</xdr:colOff>
      <xdr:row>23</xdr:row>
      <xdr:rowOff>200025</xdr:rowOff>
    </xdr:to>
    <xdr:sp>
      <xdr:nvSpPr>
        <xdr:cNvPr id="2146" name="Line 174"/>
        <xdr:cNvSpPr>
          <a:spLocks/>
        </xdr:cNvSpPr>
      </xdr:nvSpPr>
      <xdr:spPr>
        <a:xfrm>
          <a:off x="10506075" y="91440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23</xdr:row>
      <xdr:rowOff>200025</xdr:rowOff>
    </xdr:from>
    <xdr:to>
      <xdr:col>15</xdr:col>
      <xdr:colOff>781050</xdr:colOff>
      <xdr:row>23</xdr:row>
      <xdr:rowOff>200025</xdr:rowOff>
    </xdr:to>
    <xdr:sp>
      <xdr:nvSpPr>
        <xdr:cNvPr id="2147" name="Line 175"/>
        <xdr:cNvSpPr>
          <a:spLocks/>
        </xdr:cNvSpPr>
      </xdr:nvSpPr>
      <xdr:spPr>
        <a:xfrm>
          <a:off x="10506075" y="914400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42</xdr:row>
      <xdr:rowOff>200025</xdr:rowOff>
    </xdr:from>
    <xdr:to>
      <xdr:col>15</xdr:col>
      <xdr:colOff>0</xdr:colOff>
      <xdr:row>42</xdr:row>
      <xdr:rowOff>200025</xdr:rowOff>
    </xdr:to>
    <xdr:sp>
      <xdr:nvSpPr>
        <xdr:cNvPr id="2148" name="Line 176"/>
        <xdr:cNvSpPr>
          <a:spLocks/>
        </xdr:cNvSpPr>
      </xdr:nvSpPr>
      <xdr:spPr>
        <a:xfrm>
          <a:off x="10506075" y="15640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42</xdr:row>
      <xdr:rowOff>200025</xdr:rowOff>
    </xdr:from>
    <xdr:to>
      <xdr:col>15</xdr:col>
      <xdr:colOff>0</xdr:colOff>
      <xdr:row>42</xdr:row>
      <xdr:rowOff>200025</xdr:rowOff>
    </xdr:to>
    <xdr:sp>
      <xdr:nvSpPr>
        <xdr:cNvPr id="2149" name="Line 177"/>
        <xdr:cNvSpPr>
          <a:spLocks/>
        </xdr:cNvSpPr>
      </xdr:nvSpPr>
      <xdr:spPr>
        <a:xfrm>
          <a:off x="10506075" y="15640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42</xdr:row>
      <xdr:rowOff>200025</xdr:rowOff>
    </xdr:from>
    <xdr:to>
      <xdr:col>15</xdr:col>
      <xdr:colOff>0</xdr:colOff>
      <xdr:row>42</xdr:row>
      <xdr:rowOff>200025</xdr:rowOff>
    </xdr:to>
    <xdr:sp>
      <xdr:nvSpPr>
        <xdr:cNvPr id="2150" name="Line 178"/>
        <xdr:cNvSpPr>
          <a:spLocks/>
        </xdr:cNvSpPr>
      </xdr:nvSpPr>
      <xdr:spPr>
        <a:xfrm>
          <a:off x="10506075" y="15640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42</xdr:row>
      <xdr:rowOff>200025</xdr:rowOff>
    </xdr:from>
    <xdr:to>
      <xdr:col>15</xdr:col>
      <xdr:colOff>781050</xdr:colOff>
      <xdr:row>42</xdr:row>
      <xdr:rowOff>200025</xdr:rowOff>
    </xdr:to>
    <xdr:sp>
      <xdr:nvSpPr>
        <xdr:cNvPr id="2151" name="Line 179"/>
        <xdr:cNvSpPr>
          <a:spLocks/>
        </xdr:cNvSpPr>
      </xdr:nvSpPr>
      <xdr:spPr>
        <a:xfrm>
          <a:off x="10506075" y="15640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45</xdr:row>
      <xdr:rowOff>200025</xdr:rowOff>
    </xdr:from>
    <xdr:to>
      <xdr:col>15</xdr:col>
      <xdr:colOff>0</xdr:colOff>
      <xdr:row>45</xdr:row>
      <xdr:rowOff>200025</xdr:rowOff>
    </xdr:to>
    <xdr:sp>
      <xdr:nvSpPr>
        <xdr:cNvPr id="2152" name="Line 180"/>
        <xdr:cNvSpPr>
          <a:spLocks/>
        </xdr:cNvSpPr>
      </xdr:nvSpPr>
      <xdr:spPr>
        <a:xfrm>
          <a:off x="10506075" y="168973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45</xdr:row>
      <xdr:rowOff>200025</xdr:rowOff>
    </xdr:from>
    <xdr:to>
      <xdr:col>15</xdr:col>
      <xdr:colOff>0</xdr:colOff>
      <xdr:row>45</xdr:row>
      <xdr:rowOff>200025</xdr:rowOff>
    </xdr:to>
    <xdr:sp>
      <xdr:nvSpPr>
        <xdr:cNvPr id="2153" name="Line 181"/>
        <xdr:cNvSpPr>
          <a:spLocks/>
        </xdr:cNvSpPr>
      </xdr:nvSpPr>
      <xdr:spPr>
        <a:xfrm>
          <a:off x="10506075" y="168973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45</xdr:row>
      <xdr:rowOff>200025</xdr:rowOff>
    </xdr:from>
    <xdr:to>
      <xdr:col>15</xdr:col>
      <xdr:colOff>0</xdr:colOff>
      <xdr:row>45</xdr:row>
      <xdr:rowOff>200025</xdr:rowOff>
    </xdr:to>
    <xdr:sp>
      <xdr:nvSpPr>
        <xdr:cNvPr id="2154" name="Line 182"/>
        <xdr:cNvSpPr>
          <a:spLocks/>
        </xdr:cNvSpPr>
      </xdr:nvSpPr>
      <xdr:spPr>
        <a:xfrm>
          <a:off x="10506075" y="168973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45</xdr:row>
      <xdr:rowOff>200025</xdr:rowOff>
    </xdr:from>
    <xdr:to>
      <xdr:col>15</xdr:col>
      <xdr:colOff>781050</xdr:colOff>
      <xdr:row>45</xdr:row>
      <xdr:rowOff>200025</xdr:rowOff>
    </xdr:to>
    <xdr:sp>
      <xdr:nvSpPr>
        <xdr:cNvPr id="2155" name="Line 183"/>
        <xdr:cNvSpPr>
          <a:spLocks/>
        </xdr:cNvSpPr>
      </xdr:nvSpPr>
      <xdr:spPr>
        <a:xfrm>
          <a:off x="10506075" y="168973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48</xdr:row>
      <xdr:rowOff>200025</xdr:rowOff>
    </xdr:from>
    <xdr:to>
      <xdr:col>15</xdr:col>
      <xdr:colOff>0</xdr:colOff>
      <xdr:row>48</xdr:row>
      <xdr:rowOff>200025</xdr:rowOff>
    </xdr:to>
    <xdr:sp>
      <xdr:nvSpPr>
        <xdr:cNvPr id="2156" name="Line 184"/>
        <xdr:cNvSpPr>
          <a:spLocks/>
        </xdr:cNvSpPr>
      </xdr:nvSpPr>
      <xdr:spPr>
        <a:xfrm>
          <a:off x="10506075" y="181546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48</xdr:row>
      <xdr:rowOff>200025</xdr:rowOff>
    </xdr:from>
    <xdr:to>
      <xdr:col>15</xdr:col>
      <xdr:colOff>0</xdr:colOff>
      <xdr:row>48</xdr:row>
      <xdr:rowOff>200025</xdr:rowOff>
    </xdr:to>
    <xdr:sp>
      <xdr:nvSpPr>
        <xdr:cNvPr id="2157" name="Line 185"/>
        <xdr:cNvSpPr>
          <a:spLocks/>
        </xdr:cNvSpPr>
      </xdr:nvSpPr>
      <xdr:spPr>
        <a:xfrm>
          <a:off x="10506075" y="181546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48</xdr:row>
      <xdr:rowOff>200025</xdr:rowOff>
    </xdr:from>
    <xdr:to>
      <xdr:col>15</xdr:col>
      <xdr:colOff>0</xdr:colOff>
      <xdr:row>48</xdr:row>
      <xdr:rowOff>200025</xdr:rowOff>
    </xdr:to>
    <xdr:sp>
      <xdr:nvSpPr>
        <xdr:cNvPr id="2158" name="Line 186"/>
        <xdr:cNvSpPr>
          <a:spLocks/>
        </xdr:cNvSpPr>
      </xdr:nvSpPr>
      <xdr:spPr>
        <a:xfrm>
          <a:off x="10506075" y="181546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48</xdr:row>
      <xdr:rowOff>200025</xdr:rowOff>
    </xdr:from>
    <xdr:to>
      <xdr:col>15</xdr:col>
      <xdr:colOff>781050</xdr:colOff>
      <xdr:row>48</xdr:row>
      <xdr:rowOff>200025</xdr:rowOff>
    </xdr:to>
    <xdr:sp>
      <xdr:nvSpPr>
        <xdr:cNvPr id="2159" name="Line 187"/>
        <xdr:cNvSpPr>
          <a:spLocks/>
        </xdr:cNvSpPr>
      </xdr:nvSpPr>
      <xdr:spPr>
        <a:xfrm>
          <a:off x="10506075" y="181546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51</xdr:row>
      <xdr:rowOff>200025</xdr:rowOff>
    </xdr:from>
    <xdr:to>
      <xdr:col>15</xdr:col>
      <xdr:colOff>0</xdr:colOff>
      <xdr:row>51</xdr:row>
      <xdr:rowOff>200025</xdr:rowOff>
    </xdr:to>
    <xdr:sp>
      <xdr:nvSpPr>
        <xdr:cNvPr id="2160" name="Line 188"/>
        <xdr:cNvSpPr>
          <a:spLocks/>
        </xdr:cNvSpPr>
      </xdr:nvSpPr>
      <xdr:spPr>
        <a:xfrm>
          <a:off x="10506075" y="194119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51</xdr:row>
      <xdr:rowOff>200025</xdr:rowOff>
    </xdr:from>
    <xdr:to>
      <xdr:col>15</xdr:col>
      <xdr:colOff>0</xdr:colOff>
      <xdr:row>51</xdr:row>
      <xdr:rowOff>200025</xdr:rowOff>
    </xdr:to>
    <xdr:sp>
      <xdr:nvSpPr>
        <xdr:cNvPr id="2161" name="Line 189"/>
        <xdr:cNvSpPr>
          <a:spLocks/>
        </xdr:cNvSpPr>
      </xdr:nvSpPr>
      <xdr:spPr>
        <a:xfrm>
          <a:off x="10506075" y="194119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51</xdr:row>
      <xdr:rowOff>200025</xdr:rowOff>
    </xdr:from>
    <xdr:to>
      <xdr:col>15</xdr:col>
      <xdr:colOff>0</xdr:colOff>
      <xdr:row>51</xdr:row>
      <xdr:rowOff>200025</xdr:rowOff>
    </xdr:to>
    <xdr:sp>
      <xdr:nvSpPr>
        <xdr:cNvPr id="2162" name="Line 190"/>
        <xdr:cNvSpPr>
          <a:spLocks/>
        </xdr:cNvSpPr>
      </xdr:nvSpPr>
      <xdr:spPr>
        <a:xfrm>
          <a:off x="10506075" y="194119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51</xdr:row>
      <xdr:rowOff>200025</xdr:rowOff>
    </xdr:from>
    <xdr:to>
      <xdr:col>15</xdr:col>
      <xdr:colOff>781050</xdr:colOff>
      <xdr:row>51</xdr:row>
      <xdr:rowOff>200025</xdr:rowOff>
    </xdr:to>
    <xdr:sp>
      <xdr:nvSpPr>
        <xdr:cNvPr id="2163" name="Line 191"/>
        <xdr:cNvSpPr>
          <a:spLocks/>
        </xdr:cNvSpPr>
      </xdr:nvSpPr>
      <xdr:spPr>
        <a:xfrm>
          <a:off x="10506075" y="194119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54</xdr:row>
      <xdr:rowOff>200025</xdr:rowOff>
    </xdr:from>
    <xdr:to>
      <xdr:col>15</xdr:col>
      <xdr:colOff>0</xdr:colOff>
      <xdr:row>54</xdr:row>
      <xdr:rowOff>200025</xdr:rowOff>
    </xdr:to>
    <xdr:sp>
      <xdr:nvSpPr>
        <xdr:cNvPr id="2164" name="Line 192"/>
        <xdr:cNvSpPr>
          <a:spLocks/>
        </xdr:cNvSpPr>
      </xdr:nvSpPr>
      <xdr:spPr>
        <a:xfrm>
          <a:off x="10506075" y="206692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54</xdr:row>
      <xdr:rowOff>200025</xdr:rowOff>
    </xdr:from>
    <xdr:to>
      <xdr:col>15</xdr:col>
      <xdr:colOff>0</xdr:colOff>
      <xdr:row>54</xdr:row>
      <xdr:rowOff>200025</xdr:rowOff>
    </xdr:to>
    <xdr:sp>
      <xdr:nvSpPr>
        <xdr:cNvPr id="2165" name="Line 193"/>
        <xdr:cNvSpPr>
          <a:spLocks/>
        </xdr:cNvSpPr>
      </xdr:nvSpPr>
      <xdr:spPr>
        <a:xfrm>
          <a:off x="10506075" y="206692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54</xdr:row>
      <xdr:rowOff>200025</xdr:rowOff>
    </xdr:from>
    <xdr:to>
      <xdr:col>15</xdr:col>
      <xdr:colOff>0</xdr:colOff>
      <xdr:row>54</xdr:row>
      <xdr:rowOff>200025</xdr:rowOff>
    </xdr:to>
    <xdr:sp>
      <xdr:nvSpPr>
        <xdr:cNvPr id="2166" name="Line 194"/>
        <xdr:cNvSpPr>
          <a:spLocks/>
        </xdr:cNvSpPr>
      </xdr:nvSpPr>
      <xdr:spPr>
        <a:xfrm>
          <a:off x="10506075" y="206692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0</xdr:colOff>
      <xdr:row>54</xdr:row>
      <xdr:rowOff>200025</xdr:rowOff>
    </xdr:from>
    <xdr:to>
      <xdr:col>15</xdr:col>
      <xdr:colOff>781050</xdr:colOff>
      <xdr:row>54</xdr:row>
      <xdr:rowOff>200025</xdr:rowOff>
    </xdr:to>
    <xdr:sp>
      <xdr:nvSpPr>
        <xdr:cNvPr id="2167" name="Line 195"/>
        <xdr:cNvSpPr>
          <a:spLocks/>
        </xdr:cNvSpPr>
      </xdr:nvSpPr>
      <xdr:spPr>
        <a:xfrm>
          <a:off x="10506075" y="206692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35</xdr:row>
      <xdr:rowOff>190500</xdr:rowOff>
    </xdr:from>
    <xdr:to>
      <xdr:col>6</xdr:col>
      <xdr:colOff>790575</xdr:colOff>
      <xdr:row>35</xdr:row>
      <xdr:rowOff>400050</xdr:rowOff>
    </xdr:to>
    <xdr:sp>
      <xdr:nvSpPr>
        <xdr:cNvPr id="2168" name="Rectangle 200"/>
        <xdr:cNvSpPr>
          <a:spLocks/>
        </xdr:cNvSpPr>
      </xdr:nvSpPr>
      <xdr:spPr>
        <a:xfrm>
          <a:off x="458152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37</xdr:row>
      <xdr:rowOff>123825</xdr:rowOff>
    </xdr:from>
    <xdr:to>
      <xdr:col>8</xdr:col>
      <xdr:colOff>619125</xdr:colOff>
      <xdr:row>37</xdr:row>
      <xdr:rowOff>123825</xdr:rowOff>
    </xdr:to>
    <xdr:sp>
      <xdr:nvSpPr>
        <xdr:cNvPr id="2169" name="Line 201"/>
        <xdr:cNvSpPr>
          <a:spLocks/>
        </xdr:cNvSpPr>
      </xdr:nvSpPr>
      <xdr:spPr>
        <a:xfrm>
          <a:off x="6210300" y="138779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36</xdr:row>
      <xdr:rowOff>161925</xdr:rowOff>
    </xdr:from>
    <xdr:to>
      <xdr:col>6</xdr:col>
      <xdr:colOff>781050</xdr:colOff>
      <xdr:row>37</xdr:row>
      <xdr:rowOff>28575</xdr:rowOff>
    </xdr:to>
    <xdr:sp>
      <xdr:nvSpPr>
        <xdr:cNvPr id="2170" name="Rectangle 202"/>
        <xdr:cNvSpPr>
          <a:spLocks/>
        </xdr:cNvSpPr>
      </xdr:nvSpPr>
      <xdr:spPr>
        <a:xfrm>
          <a:off x="458152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37</xdr:row>
      <xdr:rowOff>180975</xdr:rowOff>
    </xdr:from>
    <xdr:to>
      <xdr:col>6</xdr:col>
      <xdr:colOff>781050</xdr:colOff>
      <xdr:row>38</xdr:row>
      <xdr:rowOff>28575</xdr:rowOff>
    </xdr:to>
    <xdr:sp>
      <xdr:nvSpPr>
        <xdr:cNvPr id="2171" name="Rectangle 203"/>
        <xdr:cNvSpPr>
          <a:spLocks/>
        </xdr:cNvSpPr>
      </xdr:nvSpPr>
      <xdr:spPr>
        <a:xfrm>
          <a:off x="458152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180975</xdr:rowOff>
    </xdr:from>
    <xdr:to>
      <xdr:col>7</xdr:col>
      <xdr:colOff>790575</xdr:colOff>
      <xdr:row>35</xdr:row>
      <xdr:rowOff>371475</xdr:rowOff>
    </xdr:to>
    <xdr:sp>
      <xdr:nvSpPr>
        <xdr:cNvPr id="2172" name="Rectangle 204"/>
        <xdr:cNvSpPr>
          <a:spLocks/>
        </xdr:cNvSpPr>
      </xdr:nvSpPr>
      <xdr:spPr>
        <a:xfrm>
          <a:off x="5400675" y="1318260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190500</xdr:rowOff>
    </xdr:from>
    <xdr:to>
      <xdr:col>7</xdr:col>
      <xdr:colOff>790575</xdr:colOff>
      <xdr:row>35</xdr:row>
      <xdr:rowOff>400050</xdr:rowOff>
    </xdr:to>
    <xdr:sp>
      <xdr:nvSpPr>
        <xdr:cNvPr id="2173" name="Rectangle 205"/>
        <xdr:cNvSpPr>
          <a:spLocks/>
        </xdr:cNvSpPr>
      </xdr:nvSpPr>
      <xdr:spPr>
        <a:xfrm>
          <a:off x="540067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36</xdr:row>
      <xdr:rowOff>161925</xdr:rowOff>
    </xdr:from>
    <xdr:to>
      <xdr:col>7</xdr:col>
      <xdr:colOff>781050</xdr:colOff>
      <xdr:row>37</xdr:row>
      <xdr:rowOff>28575</xdr:rowOff>
    </xdr:to>
    <xdr:sp>
      <xdr:nvSpPr>
        <xdr:cNvPr id="2174" name="Rectangle 206"/>
        <xdr:cNvSpPr>
          <a:spLocks/>
        </xdr:cNvSpPr>
      </xdr:nvSpPr>
      <xdr:spPr>
        <a:xfrm>
          <a:off x="540067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37</xdr:row>
      <xdr:rowOff>180975</xdr:rowOff>
    </xdr:from>
    <xdr:to>
      <xdr:col>7</xdr:col>
      <xdr:colOff>781050</xdr:colOff>
      <xdr:row>38</xdr:row>
      <xdr:rowOff>28575</xdr:rowOff>
    </xdr:to>
    <xdr:sp>
      <xdr:nvSpPr>
        <xdr:cNvPr id="2175" name="Rectangle 207"/>
        <xdr:cNvSpPr>
          <a:spLocks/>
        </xdr:cNvSpPr>
      </xdr:nvSpPr>
      <xdr:spPr>
        <a:xfrm>
          <a:off x="540067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542925</xdr:colOff>
      <xdr:row>35</xdr:row>
      <xdr:rowOff>257175</xdr:rowOff>
    </xdr:from>
    <xdr:to>
      <xdr:col>6</xdr:col>
      <xdr:colOff>647700</xdr:colOff>
      <xdr:row>35</xdr:row>
      <xdr:rowOff>371475</xdr:rowOff>
    </xdr:to>
    <xdr:grpSp>
      <xdr:nvGrpSpPr>
        <xdr:cNvPr id="2176" name="Group 208"/>
        <xdr:cNvGrpSpPr>
          <a:grpSpLocks/>
        </xdr:cNvGrpSpPr>
      </xdr:nvGrpSpPr>
      <xdr:grpSpPr>
        <a:xfrm>
          <a:off x="5095875" y="13258800"/>
          <a:ext cx="104775" cy="114300"/>
          <a:chOff x="493" y="175"/>
          <a:chExt cx="10" cy="12"/>
        </a:xfrm>
        <a:solidFill>
          <a:srgbClr val="FFFFFF"/>
        </a:solidFill>
      </xdr:grpSpPr>
      <xdr:sp>
        <xdr:nvSpPr>
          <xdr:cNvPr id="2177" name="Line 20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78" name="Line 21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36</xdr:row>
      <xdr:rowOff>209550</xdr:rowOff>
    </xdr:from>
    <xdr:to>
      <xdr:col>6</xdr:col>
      <xdr:colOff>619125</xdr:colOff>
      <xdr:row>36</xdr:row>
      <xdr:rowOff>323850</xdr:rowOff>
    </xdr:to>
    <xdr:grpSp>
      <xdr:nvGrpSpPr>
        <xdr:cNvPr id="2179" name="Group 211"/>
        <xdr:cNvGrpSpPr>
          <a:grpSpLocks/>
        </xdr:cNvGrpSpPr>
      </xdr:nvGrpSpPr>
      <xdr:grpSpPr>
        <a:xfrm>
          <a:off x="5067300" y="13620750"/>
          <a:ext cx="104775" cy="114300"/>
          <a:chOff x="493" y="175"/>
          <a:chExt cx="10" cy="12"/>
        </a:xfrm>
        <a:solidFill>
          <a:srgbClr val="FFFFFF"/>
        </a:solidFill>
      </xdr:grpSpPr>
      <xdr:sp>
        <xdr:nvSpPr>
          <xdr:cNvPr id="2180" name="Line 21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81" name="Line 21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35</xdr:row>
      <xdr:rowOff>257175</xdr:rowOff>
    </xdr:from>
    <xdr:to>
      <xdr:col>7</xdr:col>
      <xdr:colOff>609600</xdr:colOff>
      <xdr:row>35</xdr:row>
      <xdr:rowOff>371475</xdr:rowOff>
    </xdr:to>
    <xdr:grpSp>
      <xdr:nvGrpSpPr>
        <xdr:cNvPr id="2182" name="Group 214"/>
        <xdr:cNvGrpSpPr>
          <a:grpSpLocks/>
        </xdr:cNvGrpSpPr>
      </xdr:nvGrpSpPr>
      <xdr:grpSpPr>
        <a:xfrm>
          <a:off x="5876925" y="13258800"/>
          <a:ext cx="104775" cy="114300"/>
          <a:chOff x="493" y="175"/>
          <a:chExt cx="10" cy="12"/>
        </a:xfrm>
        <a:solidFill>
          <a:srgbClr val="FFFFFF"/>
        </a:solidFill>
      </xdr:grpSpPr>
      <xdr:sp>
        <xdr:nvSpPr>
          <xdr:cNvPr id="2183" name="Line 21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84" name="Line 21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36</xdr:row>
      <xdr:rowOff>209550</xdr:rowOff>
    </xdr:from>
    <xdr:to>
      <xdr:col>7</xdr:col>
      <xdr:colOff>590550</xdr:colOff>
      <xdr:row>36</xdr:row>
      <xdr:rowOff>323850</xdr:rowOff>
    </xdr:to>
    <xdr:grpSp>
      <xdr:nvGrpSpPr>
        <xdr:cNvPr id="2185" name="Group 217"/>
        <xdr:cNvGrpSpPr>
          <a:grpSpLocks/>
        </xdr:cNvGrpSpPr>
      </xdr:nvGrpSpPr>
      <xdr:grpSpPr>
        <a:xfrm>
          <a:off x="5857875" y="13620750"/>
          <a:ext cx="104775" cy="114300"/>
          <a:chOff x="493" y="175"/>
          <a:chExt cx="10" cy="12"/>
        </a:xfrm>
        <a:solidFill>
          <a:srgbClr val="FFFFFF"/>
        </a:solidFill>
      </xdr:grpSpPr>
      <xdr:sp>
        <xdr:nvSpPr>
          <xdr:cNvPr id="2186" name="Line 21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87" name="Line 21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37</xdr:row>
      <xdr:rowOff>209550</xdr:rowOff>
    </xdr:from>
    <xdr:to>
      <xdr:col>6</xdr:col>
      <xdr:colOff>619125</xdr:colOff>
      <xdr:row>37</xdr:row>
      <xdr:rowOff>323850</xdr:rowOff>
    </xdr:to>
    <xdr:grpSp>
      <xdr:nvGrpSpPr>
        <xdr:cNvPr id="2188" name="Group 220"/>
        <xdr:cNvGrpSpPr>
          <a:grpSpLocks/>
        </xdr:cNvGrpSpPr>
      </xdr:nvGrpSpPr>
      <xdr:grpSpPr>
        <a:xfrm>
          <a:off x="5067300" y="13963650"/>
          <a:ext cx="104775" cy="114300"/>
          <a:chOff x="493" y="175"/>
          <a:chExt cx="10" cy="12"/>
        </a:xfrm>
        <a:solidFill>
          <a:srgbClr val="FFFFFF"/>
        </a:solidFill>
      </xdr:grpSpPr>
      <xdr:sp>
        <xdr:nvSpPr>
          <xdr:cNvPr id="2189" name="Line 22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90" name="Line 22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37</xdr:row>
      <xdr:rowOff>209550</xdr:rowOff>
    </xdr:from>
    <xdr:to>
      <xdr:col>7</xdr:col>
      <xdr:colOff>590550</xdr:colOff>
      <xdr:row>37</xdr:row>
      <xdr:rowOff>323850</xdr:rowOff>
    </xdr:to>
    <xdr:grpSp>
      <xdr:nvGrpSpPr>
        <xdr:cNvPr id="2191" name="Group 223"/>
        <xdr:cNvGrpSpPr>
          <a:grpSpLocks/>
        </xdr:cNvGrpSpPr>
      </xdr:nvGrpSpPr>
      <xdr:grpSpPr>
        <a:xfrm>
          <a:off x="5857875" y="13963650"/>
          <a:ext cx="104775" cy="114300"/>
          <a:chOff x="493" y="175"/>
          <a:chExt cx="10" cy="12"/>
        </a:xfrm>
        <a:solidFill>
          <a:srgbClr val="FFFFFF"/>
        </a:solidFill>
      </xdr:grpSpPr>
      <xdr:sp>
        <xdr:nvSpPr>
          <xdr:cNvPr id="2192" name="Line 22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193" name="Line 22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28575</xdr:colOff>
      <xdr:row>35</xdr:row>
      <xdr:rowOff>190500</xdr:rowOff>
    </xdr:from>
    <xdr:to>
      <xdr:col>6</xdr:col>
      <xdr:colOff>790575</xdr:colOff>
      <xdr:row>35</xdr:row>
      <xdr:rowOff>400050</xdr:rowOff>
    </xdr:to>
    <xdr:sp>
      <xdr:nvSpPr>
        <xdr:cNvPr id="2194" name="Rectangle 226"/>
        <xdr:cNvSpPr>
          <a:spLocks/>
        </xdr:cNvSpPr>
      </xdr:nvSpPr>
      <xdr:spPr>
        <a:xfrm>
          <a:off x="458152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37</xdr:row>
      <xdr:rowOff>123825</xdr:rowOff>
    </xdr:from>
    <xdr:to>
      <xdr:col>8</xdr:col>
      <xdr:colOff>619125</xdr:colOff>
      <xdr:row>37</xdr:row>
      <xdr:rowOff>123825</xdr:rowOff>
    </xdr:to>
    <xdr:sp>
      <xdr:nvSpPr>
        <xdr:cNvPr id="2195" name="Line 227"/>
        <xdr:cNvSpPr>
          <a:spLocks/>
        </xdr:cNvSpPr>
      </xdr:nvSpPr>
      <xdr:spPr>
        <a:xfrm>
          <a:off x="6210300" y="138779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36</xdr:row>
      <xdr:rowOff>161925</xdr:rowOff>
    </xdr:from>
    <xdr:to>
      <xdr:col>6</xdr:col>
      <xdr:colOff>781050</xdr:colOff>
      <xdr:row>37</xdr:row>
      <xdr:rowOff>28575</xdr:rowOff>
    </xdr:to>
    <xdr:sp>
      <xdr:nvSpPr>
        <xdr:cNvPr id="2196" name="Rectangle 228"/>
        <xdr:cNvSpPr>
          <a:spLocks/>
        </xdr:cNvSpPr>
      </xdr:nvSpPr>
      <xdr:spPr>
        <a:xfrm>
          <a:off x="458152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37</xdr:row>
      <xdr:rowOff>180975</xdr:rowOff>
    </xdr:from>
    <xdr:to>
      <xdr:col>6</xdr:col>
      <xdr:colOff>781050</xdr:colOff>
      <xdr:row>38</xdr:row>
      <xdr:rowOff>28575</xdr:rowOff>
    </xdr:to>
    <xdr:sp>
      <xdr:nvSpPr>
        <xdr:cNvPr id="2197" name="Rectangle 229"/>
        <xdr:cNvSpPr>
          <a:spLocks/>
        </xdr:cNvSpPr>
      </xdr:nvSpPr>
      <xdr:spPr>
        <a:xfrm>
          <a:off x="458152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180975</xdr:rowOff>
    </xdr:from>
    <xdr:to>
      <xdr:col>7</xdr:col>
      <xdr:colOff>790575</xdr:colOff>
      <xdr:row>35</xdr:row>
      <xdr:rowOff>371475</xdr:rowOff>
    </xdr:to>
    <xdr:sp>
      <xdr:nvSpPr>
        <xdr:cNvPr id="2198" name="Rectangle 230"/>
        <xdr:cNvSpPr>
          <a:spLocks/>
        </xdr:cNvSpPr>
      </xdr:nvSpPr>
      <xdr:spPr>
        <a:xfrm>
          <a:off x="5400675" y="1318260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190500</xdr:rowOff>
    </xdr:from>
    <xdr:to>
      <xdr:col>7</xdr:col>
      <xdr:colOff>790575</xdr:colOff>
      <xdr:row>35</xdr:row>
      <xdr:rowOff>400050</xdr:rowOff>
    </xdr:to>
    <xdr:sp>
      <xdr:nvSpPr>
        <xdr:cNvPr id="2199" name="Rectangle 231"/>
        <xdr:cNvSpPr>
          <a:spLocks/>
        </xdr:cNvSpPr>
      </xdr:nvSpPr>
      <xdr:spPr>
        <a:xfrm>
          <a:off x="540067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36</xdr:row>
      <xdr:rowOff>161925</xdr:rowOff>
    </xdr:from>
    <xdr:to>
      <xdr:col>7</xdr:col>
      <xdr:colOff>781050</xdr:colOff>
      <xdr:row>37</xdr:row>
      <xdr:rowOff>28575</xdr:rowOff>
    </xdr:to>
    <xdr:sp>
      <xdr:nvSpPr>
        <xdr:cNvPr id="2200" name="Rectangle 232"/>
        <xdr:cNvSpPr>
          <a:spLocks/>
        </xdr:cNvSpPr>
      </xdr:nvSpPr>
      <xdr:spPr>
        <a:xfrm>
          <a:off x="540067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37</xdr:row>
      <xdr:rowOff>180975</xdr:rowOff>
    </xdr:from>
    <xdr:to>
      <xdr:col>7</xdr:col>
      <xdr:colOff>781050</xdr:colOff>
      <xdr:row>38</xdr:row>
      <xdr:rowOff>28575</xdr:rowOff>
    </xdr:to>
    <xdr:sp>
      <xdr:nvSpPr>
        <xdr:cNvPr id="2201" name="Rectangle 233"/>
        <xdr:cNvSpPr>
          <a:spLocks/>
        </xdr:cNvSpPr>
      </xdr:nvSpPr>
      <xdr:spPr>
        <a:xfrm>
          <a:off x="540067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542925</xdr:colOff>
      <xdr:row>35</xdr:row>
      <xdr:rowOff>257175</xdr:rowOff>
    </xdr:from>
    <xdr:to>
      <xdr:col>6</xdr:col>
      <xdr:colOff>647700</xdr:colOff>
      <xdr:row>35</xdr:row>
      <xdr:rowOff>371475</xdr:rowOff>
    </xdr:to>
    <xdr:grpSp>
      <xdr:nvGrpSpPr>
        <xdr:cNvPr id="2202" name="Group 234"/>
        <xdr:cNvGrpSpPr>
          <a:grpSpLocks/>
        </xdr:cNvGrpSpPr>
      </xdr:nvGrpSpPr>
      <xdr:grpSpPr>
        <a:xfrm>
          <a:off x="5095875" y="13258800"/>
          <a:ext cx="104775" cy="114300"/>
          <a:chOff x="493" y="175"/>
          <a:chExt cx="10" cy="12"/>
        </a:xfrm>
        <a:solidFill>
          <a:srgbClr val="FFFFFF"/>
        </a:solidFill>
      </xdr:grpSpPr>
      <xdr:sp>
        <xdr:nvSpPr>
          <xdr:cNvPr id="2203" name="Line 235"/>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04" name="Line 236"/>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36</xdr:row>
      <xdr:rowOff>209550</xdr:rowOff>
    </xdr:from>
    <xdr:to>
      <xdr:col>6</xdr:col>
      <xdr:colOff>619125</xdr:colOff>
      <xdr:row>36</xdr:row>
      <xdr:rowOff>323850</xdr:rowOff>
    </xdr:to>
    <xdr:grpSp>
      <xdr:nvGrpSpPr>
        <xdr:cNvPr id="2205" name="Group 237"/>
        <xdr:cNvGrpSpPr>
          <a:grpSpLocks/>
        </xdr:cNvGrpSpPr>
      </xdr:nvGrpSpPr>
      <xdr:grpSpPr>
        <a:xfrm>
          <a:off x="5067300" y="13620750"/>
          <a:ext cx="104775" cy="114300"/>
          <a:chOff x="493" y="175"/>
          <a:chExt cx="10" cy="12"/>
        </a:xfrm>
        <a:solidFill>
          <a:srgbClr val="FFFFFF"/>
        </a:solidFill>
      </xdr:grpSpPr>
      <xdr:sp>
        <xdr:nvSpPr>
          <xdr:cNvPr id="2206" name="Line 238"/>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07" name="Line 239"/>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35</xdr:row>
      <xdr:rowOff>257175</xdr:rowOff>
    </xdr:from>
    <xdr:to>
      <xdr:col>7</xdr:col>
      <xdr:colOff>609600</xdr:colOff>
      <xdr:row>35</xdr:row>
      <xdr:rowOff>371475</xdr:rowOff>
    </xdr:to>
    <xdr:grpSp>
      <xdr:nvGrpSpPr>
        <xdr:cNvPr id="2208" name="Group 240"/>
        <xdr:cNvGrpSpPr>
          <a:grpSpLocks/>
        </xdr:cNvGrpSpPr>
      </xdr:nvGrpSpPr>
      <xdr:grpSpPr>
        <a:xfrm>
          <a:off x="5876925" y="13258800"/>
          <a:ext cx="104775" cy="114300"/>
          <a:chOff x="493" y="175"/>
          <a:chExt cx="10" cy="12"/>
        </a:xfrm>
        <a:solidFill>
          <a:srgbClr val="FFFFFF"/>
        </a:solidFill>
      </xdr:grpSpPr>
      <xdr:sp>
        <xdr:nvSpPr>
          <xdr:cNvPr id="2209" name="Line 24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10" name="Line 24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36</xdr:row>
      <xdr:rowOff>209550</xdr:rowOff>
    </xdr:from>
    <xdr:to>
      <xdr:col>7</xdr:col>
      <xdr:colOff>590550</xdr:colOff>
      <xdr:row>36</xdr:row>
      <xdr:rowOff>323850</xdr:rowOff>
    </xdr:to>
    <xdr:grpSp>
      <xdr:nvGrpSpPr>
        <xdr:cNvPr id="2211" name="Group 243"/>
        <xdr:cNvGrpSpPr>
          <a:grpSpLocks/>
        </xdr:cNvGrpSpPr>
      </xdr:nvGrpSpPr>
      <xdr:grpSpPr>
        <a:xfrm>
          <a:off x="5857875" y="13620750"/>
          <a:ext cx="104775" cy="114300"/>
          <a:chOff x="493" y="175"/>
          <a:chExt cx="10" cy="12"/>
        </a:xfrm>
        <a:solidFill>
          <a:srgbClr val="FFFFFF"/>
        </a:solidFill>
      </xdr:grpSpPr>
      <xdr:sp>
        <xdr:nvSpPr>
          <xdr:cNvPr id="2212" name="Line 24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13" name="Line 24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37</xdr:row>
      <xdr:rowOff>209550</xdr:rowOff>
    </xdr:from>
    <xdr:to>
      <xdr:col>6</xdr:col>
      <xdr:colOff>619125</xdr:colOff>
      <xdr:row>37</xdr:row>
      <xdr:rowOff>323850</xdr:rowOff>
    </xdr:to>
    <xdr:grpSp>
      <xdr:nvGrpSpPr>
        <xdr:cNvPr id="2214" name="Group 246"/>
        <xdr:cNvGrpSpPr>
          <a:grpSpLocks/>
        </xdr:cNvGrpSpPr>
      </xdr:nvGrpSpPr>
      <xdr:grpSpPr>
        <a:xfrm>
          <a:off x="5067300" y="13963650"/>
          <a:ext cx="104775" cy="114300"/>
          <a:chOff x="493" y="175"/>
          <a:chExt cx="10" cy="12"/>
        </a:xfrm>
        <a:solidFill>
          <a:srgbClr val="FFFFFF"/>
        </a:solidFill>
      </xdr:grpSpPr>
      <xdr:sp>
        <xdr:nvSpPr>
          <xdr:cNvPr id="2215" name="Line 24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16" name="Line 24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37</xdr:row>
      <xdr:rowOff>209550</xdr:rowOff>
    </xdr:from>
    <xdr:to>
      <xdr:col>7</xdr:col>
      <xdr:colOff>590550</xdr:colOff>
      <xdr:row>37</xdr:row>
      <xdr:rowOff>323850</xdr:rowOff>
    </xdr:to>
    <xdr:grpSp>
      <xdr:nvGrpSpPr>
        <xdr:cNvPr id="2217" name="Group 249"/>
        <xdr:cNvGrpSpPr>
          <a:grpSpLocks/>
        </xdr:cNvGrpSpPr>
      </xdr:nvGrpSpPr>
      <xdr:grpSpPr>
        <a:xfrm>
          <a:off x="5857875" y="13963650"/>
          <a:ext cx="104775" cy="114300"/>
          <a:chOff x="493" y="175"/>
          <a:chExt cx="10" cy="12"/>
        </a:xfrm>
        <a:solidFill>
          <a:srgbClr val="FFFFFF"/>
        </a:solidFill>
      </xdr:grpSpPr>
      <xdr:sp>
        <xdr:nvSpPr>
          <xdr:cNvPr id="2218" name="Line 25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19" name="Line 25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28575</xdr:colOff>
      <xdr:row>35</xdr:row>
      <xdr:rowOff>190500</xdr:rowOff>
    </xdr:from>
    <xdr:to>
      <xdr:col>6</xdr:col>
      <xdr:colOff>790575</xdr:colOff>
      <xdr:row>35</xdr:row>
      <xdr:rowOff>400050</xdr:rowOff>
    </xdr:to>
    <xdr:sp>
      <xdr:nvSpPr>
        <xdr:cNvPr id="2220" name="Rectangle 252"/>
        <xdr:cNvSpPr>
          <a:spLocks/>
        </xdr:cNvSpPr>
      </xdr:nvSpPr>
      <xdr:spPr>
        <a:xfrm>
          <a:off x="458152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0</xdr:colOff>
      <xdr:row>37</xdr:row>
      <xdr:rowOff>123825</xdr:rowOff>
    </xdr:from>
    <xdr:to>
      <xdr:col>8</xdr:col>
      <xdr:colOff>619125</xdr:colOff>
      <xdr:row>37</xdr:row>
      <xdr:rowOff>123825</xdr:rowOff>
    </xdr:to>
    <xdr:sp>
      <xdr:nvSpPr>
        <xdr:cNvPr id="2221" name="Line 253"/>
        <xdr:cNvSpPr>
          <a:spLocks/>
        </xdr:cNvSpPr>
      </xdr:nvSpPr>
      <xdr:spPr>
        <a:xfrm>
          <a:off x="6210300" y="138779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36</xdr:row>
      <xdr:rowOff>161925</xdr:rowOff>
    </xdr:from>
    <xdr:to>
      <xdr:col>6</xdr:col>
      <xdr:colOff>781050</xdr:colOff>
      <xdr:row>37</xdr:row>
      <xdr:rowOff>28575</xdr:rowOff>
    </xdr:to>
    <xdr:sp>
      <xdr:nvSpPr>
        <xdr:cNvPr id="2222" name="Rectangle 254"/>
        <xdr:cNvSpPr>
          <a:spLocks/>
        </xdr:cNvSpPr>
      </xdr:nvSpPr>
      <xdr:spPr>
        <a:xfrm>
          <a:off x="458152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37</xdr:row>
      <xdr:rowOff>180975</xdr:rowOff>
    </xdr:from>
    <xdr:to>
      <xdr:col>6</xdr:col>
      <xdr:colOff>781050</xdr:colOff>
      <xdr:row>38</xdr:row>
      <xdr:rowOff>28575</xdr:rowOff>
    </xdr:to>
    <xdr:sp>
      <xdr:nvSpPr>
        <xdr:cNvPr id="2223" name="Rectangle 255"/>
        <xdr:cNvSpPr>
          <a:spLocks/>
        </xdr:cNvSpPr>
      </xdr:nvSpPr>
      <xdr:spPr>
        <a:xfrm>
          <a:off x="458152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180975</xdr:rowOff>
    </xdr:from>
    <xdr:to>
      <xdr:col>7</xdr:col>
      <xdr:colOff>790575</xdr:colOff>
      <xdr:row>35</xdr:row>
      <xdr:rowOff>371475</xdr:rowOff>
    </xdr:to>
    <xdr:sp>
      <xdr:nvSpPr>
        <xdr:cNvPr id="2224" name="Rectangle 256"/>
        <xdr:cNvSpPr>
          <a:spLocks/>
        </xdr:cNvSpPr>
      </xdr:nvSpPr>
      <xdr:spPr>
        <a:xfrm>
          <a:off x="5400675" y="1318260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190500</xdr:rowOff>
    </xdr:from>
    <xdr:to>
      <xdr:col>7</xdr:col>
      <xdr:colOff>790575</xdr:colOff>
      <xdr:row>35</xdr:row>
      <xdr:rowOff>400050</xdr:rowOff>
    </xdr:to>
    <xdr:sp>
      <xdr:nvSpPr>
        <xdr:cNvPr id="2225" name="Rectangle 257"/>
        <xdr:cNvSpPr>
          <a:spLocks/>
        </xdr:cNvSpPr>
      </xdr:nvSpPr>
      <xdr:spPr>
        <a:xfrm>
          <a:off x="540067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36</xdr:row>
      <xdr:rowOff>161925</xdr:rowOff>
    </xdr:from>
    <xdr:to>
      <xdr:col>7</xdr:col>
      <xdr:colOff>781050</xdr:colOff>
      <xdr:row>37</xdr:row>
      <xdr:rowOff>28575</xdr:rowOff>
    </xdr:to>
    <xdr:sp>
      <xdr:nvSpPr>
        <xdr:cNvPr id="2226" name="Rectangle 258"/>
        <xdr:cNvSpPr>
          <a:spLocks/>
        </xdr:cNvSpPr>
      </xdr:nvSpPr>
      <xdr:spPr>
        <a:xfrm>
          <a:off x="540067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37</xdr:row>
      <xdr:rowOff>180975</xdr:rowOff>
    </xdr:from>
    <xdr:to>
      <xdr:col>7</xdr:col>
      <xdr:colOff>781050</xdr:colOff>
      <xdr:row>38</xdr:row>
      <xdr:rowOff>28575</xdr:rowOff>
    </xdr:to>
    <xdr:sp>
      <xdr:nvSpPr>
        <xdr:cNvPr id="2227" name="Rectangle 259"/>
        <xdr:cNvSpPr>
          <a:spLocks/>
        </xdr:cNvSpPr>
      </xdr:nvSpPr>
      <xdr:spPr>
        <a:xfrm>
          <a:off x="540067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542925</xdr:colOff>
      <xdr:row>35</xdr:row>
      <xdr:rowOff>257175</xdr:rowOff>
    </xdr:from>
    <xdr:to>
      <xdr:col>6</xdr:col>
      <xdr:colOff>647700</xdr:colOff>
      <xdr:row>35</xdr:row>
      <xdr:rowOff>371475</xdr:rowOff>
    </xdr:to>
    <xdr:grpSp>
      <xdr:nvGrpSpPr>
        <xdr:cNvPr id="2228" name="Group 260"/>
        <xdr:cNvGrpSpPr>
          <a:grpSpLocks/>
        </xdr:cNvGrpSpPr>
      </xdr:nvGrpSpPr>
      <xdr:grpSpPr>
        <a:xfrm>
          <a:off x="5095875" y="13258800"/>
          <a:ext cx="104775" cy="114300"/>
          <a:chOff x="493" y="175"/>
          <a:chExt cx="10" cy="12"/>
        </a:xfrm>
        <a:solidFill>
          <a:srgbClr val="FFFFFF"/>
        </a:solidFill>
      </xdr:grpSpPr>
      <xdr:sp>
        <xdr:nvSpPr>
          <xdr:cNvPr id="2229" name="Line 261"/>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30" name="Line 262"/>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36</xdr:row>
      <xdr:rowOff>209550</xdr:rowOff>
    </xdr:from>
    <xdr:to>
      <xdr:col>6</xdr:col>
      <xdr:colOff>619125</xdr:colOff>
      <xdr:row>36</xdr:row>
      <xdr:rowOff>323850</xdr:rowOff>
    </xdr:to>
    <xdr:grpSp>
      <xdr:nvGrpSpPr>
        <xdr:cNvPr id="2231" name="Group 263"/>
        <xdr:cNvGrpSpPr>
          <a:grpSpLocks/>
        </xdr:cNvGrpSpPr>
      </xdr:nvGrpSpPr>
      <xdr:grpSpPr>
        <a:xfrm>
          <a:off x="5067300" y="13620750"/>
          <a:ext cx="104775" cy="114300"/>
          <a:chOff x="493" y="175"/>
          <a:chExt cx="10" cy="12"/>
        </a:xfrm>
        <a:solidFill>
          <a:srgbClr val="FFFFFF"/>
        </a:solidFill>
      </xdr:grpSpPr>
      <xdr:sp>
        <xdr:nvSpPr>
          <xdr:cNvPr id="2232" name="Line 264"/>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33" name="Line 265"/>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35</xdr:row>
      <xdr:rowOff>257175</xdr:rowOff>
    </xdr:from>
    <xdr:to>
      <xdr:col>7</xdr:col>
      <xdr:colOff>609600</xdr:colOff>
      <xdr:row>35</xdr:row>
      <xdr:rowOff>371475</xdr:rowOff>
    </xdr:to>
    <xdr:grpSp>
      <xdr:nvGrpSpPr>
        <xdr:cNvPr id="2234" name="Group 266"/>
        <xdr:cNvGrpSpPr>
          <a:grpSpLocks/>
        </xdr:cNvGrpSpPr>
      </xdr:nvGrpSpPr>
      <xdr:grpSpPr>
        <a:xfrm>
          <a:off x="5876925" y="13258800"/>
          <a:ext cx="104775" cy="114300"/>
          <a:chOff x="493" y="175"/>
          <a:chExt cx="10" cy="12"/>
        </a:xfrm>
        <a:solidFill>
          <a:srgbClr val="FFFFFF"/>
        </a:solidFill>
      </xdr:grpSpPr>
      <xdr:sp>
        <xdr:nvSpPr>
          <xdr:cNvPr id="2235" name="Line 26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36" name="Line 26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36</xdr:row>
      <xdr:rowOff>209550</xdr:rowOff>
    </xdr:from>
    <xdr:to>
      <xdr:col>7</xdr:col>
      <xdr:colOff>590550</xdr:colOff>
      <xdr:row>36</xdr:row>
      <xdr:rowOff>323850</xdr:rowOff>
    </xdr:to>
    <xdr:grpSp>
      <xdr:nvGrpSpPr>
        <xdr:cNvPr id="2237" name="Group 269"/>
        <xdr:cNvGrpSpPr>
          <a:grpSpLocks/>
        </xdr:cNvGrpSpPr>
      </xdr:nvGrpSpPr>
      <xdr:grpSpPr>
        <a:xfrm>
          <a:off x="5857875" y="13620750"/>
          <a:ext cx="104775" cy="114300"/>
          <a:chOff x="493" y="175"/>
          <a:chExt cx="10" cy="12"/>
        </a:xfrm>
        <a:solidFill>
          <a:srgbClr val="FFFFFF"/>
        </a:solidFill>
      </xdr:grpSpPr>
      <xdr:sp>
        <xdr:nvSpPr>
          <xdr:cNvPr id="2238" name="Line 27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39" name="Line 27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37</xdr:row>
      <xdr:rowOff>209550</xdr:rowOff>
    </xdr:from>
    <xdr:to>
      <xdr:col>6</xdr:col>
      <xdr:colOff>619125</xdr:colOff>
      <xdr:row>37</xdr:row>
      <xdr:rowOff>323850</xdr:rowOff>
    </xdr:to>
    <xdr:grpSp>
      <xdr:nvGrpSpPr>
        <xdr:cNvPr id="2240" name="Group 272"/>
        <xdr:cNvGrpSpPr>
          <a:grpSpLocks/>
        </xdr:cNvGrpSpPr>
      </xdr:nvGrpSpPr>
      <xdr:grpSpPr>
        <a:xfrm>
          <a:off x="5067300" y="13963650"/>
          <a:ext cx="104775" cy="114300"/>
          <a:chOff x="493" y="175"/>
          <a:chExt cx="10" cy="12"/>
        </a:xfrm>
        <a:solidFill>
          <a:srgbClr val="FFFFFF"/>
        </a:solidFill>
      </xdr:grpSpPr>
      <xdr:sp>
        <xdr:nvSpPr>
          <xdr:cNvPr id="2241" name="Line 27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42" name="Line 27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37</xdr:row>
      <xdr:rowOff>209550</xdr:rowOff>
    </xdr:from>
    <xdr:to>
      <xdr:col>7</xdr:col>
      <xdr:colOff>590550</xdr:colOff>
      <xdr:row>37</xdr:row>
      <xdr:rowOff>323850</xdr:rowOff>
    </xdr:to>
    <xdr:grpSp>
      <xdr:nvGrpSpPr>
        <xdr:cNvPr id="2243" name="Group 275"/>
        <xdr:cNvGrpSpPr>
          <a:grpSpLocks/>
        </xdr:cNvGrpSpPr>
      </xdr:nvGrpSpPr>
      <xdr:grpSpPr>
        <a:xfrm>
          <a:off x="5857875" y="13963650"/>
          <a:ext cx="104775" cy="114300"/>
          <a:chOff x="493" y="175"/>
          <a:chExt cx="10" cy="12"/>
        </a:xfrm>
        <a:solidFill>
          <a:srgbClr val="FFFFFF"/>
        </a:solidFill>
      </xdr:grpSpPr>
      <xdr:sp>
        <xdr:nvSpPr>
          <xdr:cNvPr id="2244" name="Line 27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45" name="Line 27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28575</xdr:colOff>
      <xdr:row>35</xdr:row>
      <xdr:rowOff>190500</xdr:rowOff>
    </xdr:from>
    <xdr:to>
      <xdr:col>6</xdr:col>
      <xdr:colOff>790575</xdr:colOff>
      <xdr:row>35</xdr:row>
      <xdr:rowOff>400050</xdr:rowOff>
    </xdr:to>
    <xdr:sp>
      <xdr:nvSpPr>
        <xdr:cNvPr id="2246" name="Rectangle 278"/>
        <xdr:cNvSpPr>
          <a:spLocks/>
        </xdr:cNvSpPr>
      </xdr:nvSpPr>
      <xdr:spPr>
        <a:xfrm>
          <a:off x="458152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47625</xdr:colOff>
      <xdr:row>37</xdr:row>
      <xdr:rowOff>123825</xdr:rowOff>
    </xdr:from>
    <xdr:to>
      <xdr:col>8</xdr:col>
      <xdr:colOff>666750</xdr:colOff>
      <xdr:row>37</xdr:row>
      <xdr:rowOff>123825</xdr:rowOff>
    </xdr:to>
    <xdr:sp>
      <xdr:nvSpPr>
        <xdr:cNvPr id="2247" name="Line 279"/>
        <xdr:cNvSpPr>
          <a:spLocks/>
        </xdr:cNvSpPr>
      </xdr:nvSpPr>
      <xdr:spPr>
        <a:xfrm>
          <a:off x="6257925" y="138779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36</xdr:row>
      <xdr:rowOff>161925</xdr:rowOff>
    </xdr:from>
    <xdr:to>
      <xdr:col>6</xdr:col>
      <xdr:colOff>781050</xdr:colOff>
      <xdr:row>37</xdr:row>
      <xdr:rowOff>28575</xdr:rowOff>
    </xdr:to>
    <xdr:sp>
      <xdr:nvSpPr>
        <xdr:cNvPr id="2248" name="Rectangle 280"/>
        <xdr:cNvSpPr>
          <a:spLocks/>
        </xdr:cNvSpPr>
      </xdr:nvSpPr>
      <xdr:spPr>
        <a:xfrm>
          <a:off x="458152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28575</xdr:colOff>
      <xdr:row>37</xdr:row>
      <xdr:rowOff>180975</xdr:rowOff>
    </xdr:from>
    <xdr:to>
      <xdr:col>6</xdr:col>
      <xdr:colOff>781050</xdr:colOff>
      <xdr:row>38</xdr:row>
      <xdr:rowOff>28575</xdr:rowOff>
    </xdr:to>
    <xdr:sp>
      <xdr:nvSpPr>
        <xdr:cNvPr id="2249" name="Rectangle 281"/>
        <xdr:cNvSpPr>
          <a:spLocks/>
        </xdr:cNvSpPr>
      </xdr:nvSpPr>
      <xdr:spPr>
        <a:xfrm>
          <a:off x="458152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180975</xdr:rowOff>
    </xdr:from>
    <xdr:to>
      <xdr:col>7</xdr:col>
      <xdr:colOff>790575</xdr:colOff>
      <xdr:row>35</xdr:row>
      <xdr:rowOff>371475</xdr:rowOff>
    </xdr:to>
    <xdr:sp>
      <xdr:nvSpPr>
        <xdr:cNvPr id="2250" name="Rectangle 282"/>
        <xdr:cNvSpPr>
          <a:spLocks/>
        </xdr:cNvSpPr>
      </xdr:nvSpPr>
      <xdr:spPr>
        <a:xfrm>
          <a:off x="5400675" y="13182600"/>
          <a:ext cx="7620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35</xdr:row>
      <xdr:rowOff>190500</xdr:rowOff>
    </xdr:from>
    <xdr:to>
      <xdr:col>7</xdr:col>
      <xdr:colOff>790575</xdr:colOff>
      <xdr:row>35</xdr:row>
      <xdr:rowOff>400050</xdr:rowOff>
    </xdr:to>
    <xdr:sp>
      <xdr:nvSpPr>
        <xdr:cNvPr id="2251" name="Rectangle 283"/>
        <xdr:cNvSpPr>
          <a:spLocks/>
        </xdr:cNvSpPr>
      </xdr:nvSpPr>
      <xdr:spPr>
        <a:xfrm>
          <a:off x="5400675" y="13192125"/>
          <a:ext cx="7620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36</xdr:row>
      <xdr:rowOff>161925</xdr:rowOff>
    </xdr:from>
    <xdr:to>
      <xdr:col>7</xdr:col>
      <xdr:colOff>781050</xdr:colOff>
      <xdr:row>37</xdr:row>
      <xdr:rowOff>28575</xdr:rowOff>
    </xdr:to>
    <xdr:sp>
      <xdr:nvSpPr>
        <xdr:cNvPr id="2252" name="Rectangle 284"/>
        <xdr:cNvSpPr>
          <a:spLocks/>
        </xdr:cNvSpPr>
      </xdr:nvSpPr>
      <xdr:spPr>
        <a:xfrm>
          <a:off x="5400675" y="13573125"/>
          <a:ext cx="7524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28575</xdr:colOff>
      <xdr:row>37</xdr:row>
      <xdr:rowOff>180975</xdr:rowOff>
    </xdr:from>
    <xdr:to>
      <xdr:col>7</xdr:col>
      <xdr:colOff>781050</xdr:colOff>
      <xdr:row>38</xdr:row>
      <xdr:rowOff>28575</xdr:rowOff>
    </xdr:to>
    <xdr:sp>
      <xdr:nvSpPr>
        <xdr:cNvPr id="2253" name="Rectangle 285"/>
        <xdr:cNvSpPr>
          <a:spLocks/>
        </xdr:cNvSpPr>
      </xdr:nvSpPr>
      <xdr:spPr>
        <a:xfrm>
          <a:off x="5400675" y="139350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542925</xdr:colOff>
      <xdr:row>35</xdr:row>
      <xdr:rowOff>257175</xdr:rowOff>
    </xdr:from>
    <xdr:to>
      <xdr:col>6</xdr:col>
      <xdr:colOff>647700</xdr:colOff>
      <xdr:row>35</xdr:row>
      <xdr:rowOff>371475</xdr:rowOff>
    </xdr:to>
    <xdr:grpSp>
      <xdr:nvGrpSpPr>
        <xdr:cNvPr id="2254" name="Group 286"/>
        <xdr:cNvGrpSpPr>
          <a:grpSpLocks/>
        </xdr:cNvGrpSpPr>
      </xdr:nvGrpSpPr>
      <xdr:grpSpPr>
        <a:xfrm>
          <a:off x="5095875" y="13258800"/>
          <a:ext cx="104775" cy="114300"/>
          <a:chOff x="493" y="175"/>
          <a:chExt cx="10" cy="12"/>
        </a:xfrm>
        <a:solidFill>
          <a:srgbClr val="FFFFFF"/>
        </a:solidFill>
      </xdr:grpSpPr>
      <xdr:sp>
        <xdr:nvSpPr>
          <xdr:cNvPr id="2255" name="Line 287"/>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56" name="Line 288"/>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36</xdr:row>
      <xdr:rowOff>209550</xdr:rowOff>
    </xdr:from>
    <xdr:to>
      <xdr:col>6</xdr:col>
      <xdr:colOff>619125</xdr:colOff>
      <xdr:row>36</xdr:row>
      <xdr:rowOff>323850</xdr:rowOff>
    </xdr:to>
    <xdr:grpSp>
      <xdr:nvGrpSpPr>
        <xdr:cNvPr id="2257" name="Group 289"/>
        <xdr:cNvGrpSpPr>
          <a:grpSpLocks/>
        </xdr:cNvGrpSpPr>
      </xdr:nvGrpSpPr>
      <xdr:grpSpPr>
        <a:xfrm>
          <a:off x="5067300" y="13620750"/>
          <a:ext cx="104775" cy="114300"/>
          <a:chOff x="493" y="175"/>
          <a:chExt cx="10" cy="12"/>
        </a:xfrm>
        <a:solidFill>
          <a:srgbClr val="FFFFFF"/>
        </a:solidFill>
      </xdr:grpSpPr>
      <xdr:sp>
        <xdr:nvSpPr>
          <xdr:cNvPr id="2258" name="Line 290"/>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59" name="Line 291"/>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504825</xdr:colOff>
      <xdr:row>35</xdr:row>
      <xdr:rowOff>257175</xdr:rowOff>
    </xdr:from>
    <xdr:to>
      <xdr:col>7</xdr:col>
      <xdr:colOff>609600</xdr:colOff>
      <xdr:row>35</xdr:row>
      <xdr:rowOff>371475</xdr:rowOff>
    </xdr:to>
    <xdr:grpSp>
      <xdr:nvGrpSpPr>
        <xdr:cNvPr id="2260" name="Group 292"/>
        <xdr:cNvGrpSpPr>
          <a:grpSpLocks/>
        </xdr:cNvGrpSpPr>
      </xdr:nvGrpSpPr>
      <xdr:grpSpPr>
        <a:xfrm>
          <a:off x="5876925" y="13258800"/>
          <a:ext cx="104775" cy="114300"/>
          <a:chOff x="493" y="175"/>
          <a:chExt cx="10" cy="12"/>
        </a:xfrm>
        <a:solidFill>
          <a:srgbClr val="FFFFFF"/>
        </a:solidFill>
      </xdr:grpSpPr>
      <xdr:sp>
        <xdr:nvSpPr>
          <xdr:cNvPr id="2261" name="Line 293"/>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62" name="Line 294"/>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36</xdr:row>
      <xdr:rowOff>209550</xdr:rowOff>
    </xdr:from>
    <xdr:to>
      <xdr:col>7</xdr:col>
      <xdr:colOff>590550</xdr:colOff>
      <xdr:row>36</xdr:row>
      <xdr:rowOff>323850</xdr:rowOff>
    </xdr:to>
    <xdr:grpSp>
      <xdr:nvGrpSpPr>
        <xdr:cNvPr id="2263" name="Group 295"/>
        <xdr:cNvGrpSpPr>
          <a:grpSpLocks/>
        </xdr:cNvGrpSpPr>
      </xdr:nvGrpSpPr>
      <xdr:grpSpPr>
        <a:xfrm>
          <a:off x="5857875" y="13620750"/>
          <a:ext cx="104775" cy="114300"/>
          <a:chOff x="493" y="175"/>
          <a:chExt cx="10" cy="12"/>
        </a:xfrm>
        <a:solidFill>
          <a:srgbClr val="FFFFFF"/>
        </a:solidFill>
      </xdr:grpSpPr>
      <xdr:sp>
        <xdr:nvSpPr>
          <xdr:cNvPr id="2264" name="Line 296"/>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65" name="Line 297"/>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6</xdr:col>
      <xdr:colOff>514350</xdr:colOff>
      <xdr:row>37</xdr:row>
      <xdr:rowOff>209550</xdr:rowOff>
    </xdr:from>
    <xdr:to>
      <xdr:col>6</xdr:col>
      <xdr:colOff>619125</xdr:colOff>
      <xdr:row>37</xdr:row>
      <xdr:rowOff>323850</xdr:rowOff>
    </xdr:to>
    <xdr:grpSp>
      <xdr:nvGrpSpPr>
        <xdr:cNvPr id="2266" name="Group 298"/>
        <xdr:cNvGrpSpPr>
          <a:grpSpLocks/>
        </xdr:cNvGrpSpPr>
      </xdr:nvGrpSpPr>
      <xdr:grpSpPr>
        <a:xfrm>
          <a:off x="5067300" y="13963650"/>
          <a:ext cx="104775" cy="114300"/>
          <a:chOff x="493" y="175"/>
          <a:chExt cx="10" cy="12"/>
        </a:xfrm>
        <a:solidFill>
          <a:srgbClr val="FFFFFF"/>
        </a:solidFill>
      </xdr:grpSpPr>
      <xdr:sp>
        <xdr:nvSpPr>
          <xdr:cNvPr id="2267" name="Line 299"/>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68" name="Line 300"/>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7</xdr:col>
      <xdr:colOff>485775</xdr:colOff>
      <xdr:row>37</xdr:row>
      <xdr:rowOff>209550</xdr:rowOff>
    </xdr:from>
    <xdr:to>
      <xdr:col>7</xdr:col>
      <xdr:colOff>590550</xdr:colOff>
      <xdr:row>37</xdr:row>
      <xdr:rowOff>323850</xdr:rowOff>
    </xdr:to>
    <xdr:grpSp>
      <xdr:nvGrpSpPr>
        <xdr:cNvPr id="2269" name="Group 301"/>
        <xdr:cNvGrpSpPr>
          <a:grpSpLocks/>
        </xdr:cNvGrpSpPr>
      </xdr:nvGrpSpPr>
      <xdr:grpSpPr>
        <a:xfrm>
          <a:off x="5857875" y="13963650"/>
          <a:ext cx="104775" cy="114300"/>
          <a:chOff x="493" y="175"/>
          <a:chExt cx="10" cy="12"/>
        </a:xfrm>
        <a:solidFill>
          <a:srgbClr val="FFFFFF"/>
        </a:solidFill>
      </xdr:grpSpPr>
      <xdr:sp>
        <xdr:nvSpPr>
          <xdr:cNvPr id="2270" name="Line 302"/>
          <xdr:cNvSpPr>
            <a:spLocks/>
          </xdr:cNvSpPr>
        </xdr:nvSpPr>
        <xdr:spPr>
          <a:xfrm>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2271" name="Line 303"/>
          <xdr:cNvSpPr>
            <a:spLocks/>
          </xdr:cNvSpPr>
        </xdr:nvSpPr>
        <xdr:spPr>
          <a:xfrm flipH="1">
            <a:off x="493" y="175"/>
            <a:ext cx="1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0</xdr:rowOff>
    </xdr:from>
    <xdr:to>
      <xdr:col>5</xdr:col>
      <xdr:colOff>266700</xdr:colOff>
      <xdr:row>0</xdr:row>
      <xdr:rowOff>0</xdr:rowOff>
    </xdr:to>
    <xdr:sp>
      <xdr:nvSpPr>
        <xdr:cNvPr id="1" name="Line 1"/>
        <xdr:cNvSpPr>
          <a:spLocks/>
        </xdr:cNvSpPr>
      </xdr:nvSpPr>
      <xdr:spPr>
        <a:xfrm flipV="1">
          <a:off x="1619250" y="0"/>
          <a:ext cx="11715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0</xdr:colOff>
      <xdr:row>0</xdr:row>
      <xdr:rowOff>0</xdr:rowOff>
    </xdr:from>
    <xdr:to>
      <xdr:col>7</xdr:col>
      <xdr:colOff>57150</xdr:colOff>
      <xdr:row>0</xdr:row>
      <xdr:rowOff>0</xdr:rowOff>
    </xdr:to>
    <xdr:sp>
      <xdr:nvSpPr>
        <xdr:cNvPr id="2" name="Line 2"/>
        <xdr:cNvSpPr>
          <a:spLocks/>
        </xdr:cNvSpPr>
      </xdr:nvSpPr>
      <xdr:spPr>
        <a:xfrm flipV="1">
          <a:off x="3467100" y="0"/>
          <a:ext cx="10001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0</xdr:row>
      <xdr:rowOff>0</xdr:rowOff>
    </xdr:from>
    <xdr:to>
      <xdr:col>5</xdr:col>
      <xdr:colOff>285750</xdr:colOff>
      <xdr:row>0</xdr:row>
      <xdr:rowOff>0</xdr:rowOff>
    </xdr:to>
    <xdr:sp>
      <xdr:nvSpPr>
        <xdr:cNvPr id="3" name="Line 3"/>
        <xdr:cNvSpPr>
          <a:spLocks/>
        </xdr:cNvSpPr>
      </xdr:nvSpPr>
      <xdr:spPr>
        <a:xfrm flipV="1">
          <a:off x="1609725" y="0"/>
          <a:ext cx="12001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361950</xdr:colOff>
      <xdr:row>0</xdr:row>
      <xdr:rowOff>0</xdr:rowOff>
    </xdr:from>
    <xdr:to>
      <xdr:col>7</xdr:col>
      <xdr:colOff>361950</xdr:colOff>
      <xdr:row>0</xdr:row>
      <xdr:rowOff>0</xdr:rowOff>
    </xdr:to>
    <xdr:sp>
      <xdr:nvSpPr>
        <xdr:cNvPr id="4" name="Line 4"/>
        <xdr:cNvSpPr>
          <a:spLocks/>
        </xdr:cNvSpPr>
      </xdr:nvSpPr>
      <xdr:spPr>
        <a:xfrm>
          <a:off x="3829050" y="0"/>
          <a:ext cx="942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762000</xdr:colOff>
      <xdr:row>0</xdr:row>
      <xdr:rowOff>0</xdr:rowOff>
    </xdr:from>
    <xdr:to>
      <xdr:col>9</xdr:col>
      <xdr:colOff>647700</xdr:colOff>
      <xdr:row>0</xdr:row>
      <xdr:rowOff>0</xdr:rowOff>
    </xdr:to>
    <xdr:sp>
      <xdr:nvSpPr>
        <xdr:cNvPr id="5" name="Line 5"/>
        <xdr:cNvSpPr>
          <a:spLocks/>
        </xdr:cNvSpPr>
      </xdr:nvSpPr>
      <xdr:spPr>
        <a:xfrm>
          <a:off x="6267450" y="0"/>
          <a:ext cx="895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171450</xdr:colOff>
      <xdr:row>0</xdr:row>
      <xdr:rowOff>0</xdr:rowOff>
    </xdr:from>
    <xdr:to>
      <xdr:col>9</xdr:col>
      <xdr:colOff>790575</xdr:colOff>
      <xdr:row>0</xdr:row>
      <xdr:rowOff>0</xdr:rowOff>
    </xdr:to>
    <xdr:sp>
      <xdr:nvSpPr>
        <xdr:cNvPr id="6" name="Line 6"/>
        <xdr:cNvSpPr>
          <a:spLocks/>
        </xdr:cNvSpPr>
      </xdr:nvSpPr>
      <xdr:spPr>
        <a:xfrm>
          <a:off x="5676900" y="0"/>
          <a:ext cx="16287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171450</xdr:colOff>
      <xdr:row>0</xdr:row>
      <xdr:rowOff>0</xdr:rowOff>
    </xdr:from>
    <xdr:to>
      <xdr:col>7</xdr:col>
      <xdr:colOff>857250</xdr:colOff>
      <xdr:row>0</xdr:row>
      <xdr:rowOff>0</xdr:rowOff>
    </xdr:to>
    <xdr:sp>
      <xdr:nvSpPr>
        <xdr:cNvPr id="7" name="Line 7"/>
        <xdr:cNvSpPr>
          <a:spLocks/>
        </xdr:cNvSpPr>
      </xdr:nvSpPr>
      <xdr:spPr>
        <a:xfrm>
          <a:off x="3638550" y="0"/>
          <a:ext cx="16287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381000</xdr:colOff>
      <xdr:row>0</xdr:row>
      <xdr:rowOff>0</xdr:rowOff>
    </xdr:from>
    <xdr:to>
      <xdr:col>9</xdr:col>
      <xdr:colOff>628650</xdr:colOff>
      <xdr:row>0</xdr:row>
      <xdr:rowOff>0</xdr:rowOff>
    </xdr:to>
    <xdr:sp>
      <xdr:nvSpPr>
        <xdr:cNvPr id="8" name="Line 8"/>
        <xdr:cNvSpPr>
          <a:spLocks/>
        </xdr:cNvSpPr>
      </xdr:nvSpPr>
      <xdr:spPr>
        <a:xfrm>
          <a:off x="5886450" y="0"/>
          <a:ext cx="12573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571500</xdr:colOff>
      <xdr:row>0</xdr:row>
      <xdr:rowOff>0</xdr:rowOff>
    </xdr:from>
    <xdr:to>
      <xdr:col>7</xdr:col>
      <xdr:colOff>533400</xdr:colOff>
      <xdr:row>0</xdr:row>
      <xdr:rowOff>0</xdr:rowOff>
    </xdr:to>
    <xdr:sp>
      <xdr:nvSpPr>
        <xdr:cNvPr id="9" name="AutoShape 9"/>
        <xdr:cNvSpPr>
          <a:spLocks/>
        </xdr:cNvSpPr>
      </xdr:nvSpPr>
      <xdr:spPr>
        <a:xfrm>
          <a:off x="4038600" y="0"/>
          <a:ext cx="904875" cy="0"/>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1009650</xdr:colOff>
      <xdr:row>0</xdr:row>
      <xdr:rowOff>0</xdr:rowOff>
    </xdr:from>
    <xdr:to>
      <xdr:col>8</xdr:col>
      <xdr:colOff>1009650</xdr:colOff>
      <xdr:row>0</xdr:row>
      <xdr:rowOff>0</xdr:rowOff>
    </xdr:to>
    <xdr:sp>
      <xdr:nvSpPr>
        <xdr:cNvPr id="10" name="AutoShape 10"/>
        <xdr:cNvSpPr>
          <a:spLocks/>
        </xdr:cNvSpPr>
      </xdr:nvSpPr>
      <xdr:spPr>
        <a:xfrm rot="5218962">
          <a:off x="6515100" y="0"/>
          <a:ext cx="0" cy="0"/>
        </a:xfrm>
        <a:prstGeom prst="curved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657225</xdr:colOff>
      <xdr:row>0</xdr:row>
      <xdr:rowOff>0</xdr:rowOff>
    </xdr:from>
    <xdr:to>
      <xdr:col>9</xdr:col>
      <xdr:colOff>533400</xdr:colOff>
      <xdr:row>0</xdr:row>
      <xdr:rowOff>0</xdr:rowOff>
    </xdr:to>
    <xdr:sp>
      <xdr:nvSpPr>
        <xdr:cNvPr id="11" name="AutoShape 11"/>
        <xdr:cNvSpPr>
          <a:spLocks/>
        </xdr:cNvSpPr>
      </xdr:nvSpPr>
      <xdr:spPr>
        <a:xfrm>
          <a:off x="6162675" y="0"/>
          <a:ext cx="885825" cy="0"/>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0</xdr:colOff>
      <xdr:row>0</xdr:row>
      <xdr:rowOff>0</xdr:rowOff>
    </xdr:from>
    <xdr:to>
      <xdr:col>4</xdr:col>
      <xdr:colOff>0</xdr:colOff>
      <xdr:row>0</xdr:row>
      <xdr:rowOff>0</xdr:rowOff>
    </xdr:to>
    <xdr:sp>
      <xdr:nvSpPr>
        <xdr:cNvPr id="12" name="AutoShape 12"/>
        <xdr:cNvSpPr>
          <a:spLocks/>
        </xdr:cNvSpPr>
      </xdr:nvSpPr>
      <xdr:spPr>
        <a:xfrm>
          <a:off x="1581150" y="0"/>
          <a:ext cx="0" cy="0"/>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38100</xdr:colOff>
      <xdr:row>48</xdr:row>
      <xdr:rowOff>0</xdr:rowOff>
    </xdr:from>
    <xdr:to>
      <xdr:col>5</xdr:col>
      <xdr:colOff>266700</xdr:colOff>
      <xdr:row>48</xdr:row>
      <xdr:rowOff>0</xdr:rowOff>
    </xdr:to>
    <xdr:sp>
      <xdr:nvSpPr>
        <xdr:cNvPr id="13" name="Line 13"/>
        <xdr:cNvSpPr>
          <a:spLocks/>
        </xdr:cNvSpPr>
      </xdr:nvSpPr>
      <xdr:spPr>
        <a:xfrm flipV="1">
          <a:off x="1619250" y="11039475"/>
          <a:ext cx="11715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0</xdr:colOff>
      <xdr:row>48</xdr:row>
      <xdr:rowOff>0</xdr:rowOff>
    </xdr:from>
    <xdr:to>
      <xdr:col>7</xdr:col>
      <xdr:colOff>57150</xdr:colOff>
      <xdr:row>48</xdr:row>
      <xdr:rowOff>0</xdr:rowOff>
    </xdr:to>
    <xdr:sp>
      <xdr:nvSpPr>
        <xdr:cNvPr id="14" name="Line 14"/>
        <xdr:cNvSpPr>
          <a:spLocks/>
        </xdr:cNvSpPr>
      </xdr:nvSpPr>
      <xdr:spPr>
        <a:xfrm flipV="1">
          <a:off x="3467100" y="11039475"/>
          <a:ext cx="10001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48</xdr:row>
      <xdr:rowOff>0</xdr:rowOff>
    </xdr:from>
    <xdr:to>
      <xdr:col>5</xdr:col>
      <xdr:colOff>285750</xdr:colOff>
      <xdr:row>48</xdr:row>
      <xdr:rowOff>0</xdr:rowOff>
    </xdr:to>
    <xdr:sp>
      <xdr:nvSpPr>
        <xdr:cNvPr id="15" name="Line 15"/>
        <xdr:cNvSpPr>
          <a:spLocks/>
        </xdr:cNvSpPr>
      </xdr:nvSpPr>
      <xdr:spPr>
        <a:xfrm flipV="1">
          <a:off x="1609725" y="11039475"/>
          <a:ext cx="12001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361950</xdr:colOff>
      <xdr:row>48</xdr:row>
      <xdr:rowOff>0</xdr:rowOff>
    </xdr:from>
    <xdr:to>
      <xdr:col>7</xdr:col>
      <xdr:colOff>361950</xdr:colOff>
      <xdr:row>48</xdr:row>
      <xdr:rowOff>0</xdr:rowOff>
    </xdr:to>
    <xdr:sp>
      <xdr:nvSpPr>
        <xdr:cNvPr id="16" name="Line 16"/>
        <xdr:cNvSpPr>
          <a:spLocks/>
        </xdr:cNvSpPr>
      </xdr:nvSpPr>
      <xdr:spPr>
        <a:xfrm>
          <a:off x="3829050" y="11039475"/>
          <a:ext cx="942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762000</xdr:colOff>
      <xdr:row>48</xdr:row>
      <xdr:rowOff>0</xdr:rowOff>
    </xdr:from>
    <xdr:to>
      <xdr:col>9</xdr:col>
      <xdr:colOff>647700</xdr:colOff>
      <xdr:row>48</xdr:row>
      <xdr:rowOff>0</xdr:rowOff>
    </xdr:to>
    <xdr:sp>
      <xdr:nvSpPr>
        <xdr:cNvPr id="17" name="Line 17"/>
        <xdr:cNvSpPr>
          <a:spLocks/>
        </xdr:cNvSpPr>
      </xdr:nvSpPr>
      <xdr:spPr>
        <a:xfrm>
          <a:off x="6267450" y="11039475"/>
          <a:ext cx="895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171450</xdr:colOff>
      <xdr:row>48</xdr:row>
      <xdr:rowOff>0</xdr:rowOff>
    </xdr:from>
    <xdr:to>
      <xdr:col>9</xdr:col>
      <xdr:colOff>790575</xdr:colOff>
      <xdr:row>48</xdr:row>
      <xdr:rowOff>0</xdr:rowOff>
    </xdr:to>
    <xdr:sp>
      <xdr:nvSpPr>
        <xdr:cNvPr id="18" name="Line 18"/>
        <xdr:cNvSpPr>
          <a:spLocks/>
        </xdr:cNvSpPr>
      </xdr:nvSpPr>
      <xdr:spPr>
        <a:xfrm>
          <a:off x="5676900" y="11039475"/>
          <a:ext cx="16287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171450</xdr:colOff>
      <xdr:row>48</xdr:row>
      <xdr:rowOff>0</xdr:rowOff>
    </xdr:from>
    <xdr:to>
      <xdr:col>7</xdr:col>
      <xdr:colOff>857250</xdr:colOff>
      <xdr:row>48</xdr:row>
      <xdr:rowOff>0</xdr:rowOff>
    </xdr:to>
    <xdr:sp>
      <xdr:nvSpPr>
        <xdr:cNvPr id="19" name="Line 19"/>
        <xdr:cNvSpPr>
          <a:spLocks/>
        </xdr:cNvSpPr>
      </xdr:nvSpPr>
      <xdr:spPr>
        <a:xfrm>
          <a:off x="3638550" y="11039475"/>
          <a:ext cx="16287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381000</xdr:colOff>
      <xdr:row>48</xdr:row>
      <xdr:rowOff>0</xdr:rowOff>
    </xdr:from>
    <xdr:to>
      <xdr:col>9</xdr:col>
      <xdr:colOff>628650</xdr:colOff>
      <xdr:row>48</xdr:row>
      <xdr:rowOff>0</xdr:rowOff>
    </xdr:to>
    <xdr:sp>
      <xdr:nvSpPr>
        <xdr:cNvPr id="20" name="Line 20"/>
        <xdr:cNvSpPr>
          <a:spLocks/>
        </xdr:cNvSpPr>
      </xdr:nvSpPr>
      <xdr:spPr>
        <a:xfrm>
          <a:off x="5886450" y="11039475"/>
          <a:ext cx="12573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571500</xdr:colOff>
      <xdr:row>18</xdr:row>
      <xdr:rowOff>152400</xdr:rowOff>
    </xdr:from>
    <xdr:to>
      <xdr:col>7</xdr:col>
      <xdr:colOff>533400</xdr:colOff>
      <xdr:row>19</xdr:row>
      <xdr:rowOff>180975</xdr:rowOff>
    </xdr:to>
    <xdr:sp>
      <xdr:nvSpPr>
        <xdr:cNvPr id="21" name="AutoShape 21"/>
        <xdr:cNvSpPr>
          <a:spLocks/>
        </xdr:cNvSpPr>
      </xdr:nvSpPr>
      <xdr:spPr>
        <a:xfrm>
          <a:off x="4038600" y="4819650"/>
          <a:ext cx="904875" cy="276225"/>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752475</xdr:colOff>
      <xdr:row>22</xdr:row>
      <xdr:rowOff>304800</xdr:rowOff>
    </xdr:from>
    <xdr:to>
      <xdr:col>9</xdr:col>
      <xdr:colOff>628650</xdr:colOff>
      <xdr:row>23</xdr:row>
      <xdr:rowOff>104775</xdr:rowOff>
    </xdr:to>
    <xdr:sp>
      <xdr:nvSpPr>
        <xdr:cNvPr id="22" name="AutoShape 22"/>
        <xdr:cNvSpPr>
          <a:spLocks/>
        </xdr:cNvSpPr>
      </xdr:nvSpPr>
      <xdr:spPr>
        <a:xfrm>
          <a:off x="6257925" y="6276975"/>
          <a:ext cx="885825" cy="133350"/>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657225</xdr:colOff>
      <xdr:row>24</xdr:row>
      <xdr:rowOff>9525</xdr:rowOff>
    </xdr:from>
    <xdr:to>
      <xdr:col>9</xdr:col>
      <xdr:colOff>533400</xdr:colOff>
      <xdr:row>24</xdr:row>
      <xdr:rowOff>219075</xdr:rowOff>
    </xdr:to>
    <xdr:sp>
      <xdr:nvSpPr>
        <xdr:cNvPr id="23" name="AutoShape 23"/>
        <xdr:cNvSpPr>
          <a:spLocks/>
        </xdr:cNvSpPr>
      </xdr:nvSpPr>
      <xdr:spPr>
        <a:xfrm>
          <a:off x="6162675" y="6648450"/>
          <a:ext cx="885825" cy="209550"/>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0</xdr:colOff>
      <xdr:row>72</xdr:row>
      <xdr:rowOff>9525</xdr:rowOff>
    </xdr:from>
    <xdr:to>
      <xdr:col>4</xdr:col>
      <xdr:colOff>0</xdr:colOff>
      <xdr:row>72</xdr:row>
      <xdr:rowOff>219075</xdr:rowOff>
    </xdr:to>
    <xdr:sp>
      <xdr:nvSpPr>
        <xdr:cNvPr id="24" name="AutoShape 24"/>
        <xdr:cNvSpPr>
          <a:spLocks/>
        </xdr:cNvSpPr>
      </xdr:nvSpPr>
      <xdr:spPr>
        <a:xfrm>
          <a:off x="1581150" y="17459325"/>
          <a:ext cx="0" cy="209550"/>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847725</xdr:colOff>
      <xdr:row>23</xdr:row>
      <xdr:rowOff>76200</xdr:rowOff>
    </xdr:from>
    <xdr:to>
      <xdr:col>8</xdr:col>
      <xdr:colOff>142875</xdr:colOff>
      <xdr:row>39</xdr:row>
      <xdr:rowOff>219075</xdr:rowOff>
    </xdr:to>
    <xdr:sp>
      <xdr:nvSpPr>
        <xdr:cNvPr id="25" name="AutoShape 25"/>
        <xdr:cNvSpPr>
          <a:spLocks/>
        </xdr:cNvSpPr>
      </xdr:nvSpPr>
      <xdr:spPr>
        <a:xfrm rot="-5400000" flipH="1">
          <a:off x="5257800" y="6381750"/>
          <a:ext cx="390525" cy="2543175"/>
        </a:xfrm>
        <a:prstGeom prst="curvedDownArrow">
          <a:avLst>
            <a:gd name="adj" fmla="val 2202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571500</xdr:colOff>
      <xdr:row>66</xdr:row>
      <xdr:rowOff>152400</xdr:rowOff>
    </xdr:from>
    <xdr:to>
      <xdr:col>7</xdr:col>
      <xdr:colOff>533400</xdr:colOff>
      <xdr:row>67</xdr:row>
      <xdr:rowOff>180975</xdr:rowOff>
    </xdr:to>
    <xdr:sp>
      <xdr:nvSpPr>
        <xdr:cNvPr id="26" name="AutoShape 26"/>
        <xdr:cNvSpPr>
          <a:spLocks/>
        </xdr:cNvSpPr>
      </xdr:nvSpPr>
      <xdr:spPr>
        <a:xfrm>
          <a:off x="4038600" y="15630525"/>
          <a:ext cx="904875" cy="276225"/>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752475</xdr:colOff>
      <xdr:row>70</xdr:row>
      <xdr:rowOff>304800</xdr:rowOff>
    </xdr:from>
    <xdr:to>
      <xdr:col>9</xdr:col>
      <xdr:colOff>628650</xdr:colOff>
      <xdr:row>71</xdr:row>
      <xdr:rowOff>104775</xdr:rowOff>
    </xdr:to>
    <xdr:sp>
      <xdr:nvSpPr>
        <xdr:cNvPr id="27" name="AutoShape 27"/>
        <xdr:cNvSpPr>
          <a:spLocks/>
        </xdr:cNvSpPr>
      </xdr:nvSpPr>
      <xdr:spPr>
        <a:xfrm>
          <a:off x="6257925" y="17087850"/>
          <a:ext cx="885825" cy="133350"/>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657225</xdr:colOff>
      <xdr:row>72</xdr:row>
      <xdr:rowOff>9525</xdr:rowOff>
    </xdr:from>
    <xdr:to>
      <xdr:col>9</xdr:col>
      <xdr:colOff>533400</xdr:colOff>
      <xdr:row>72</xdr:row>
      <xdr:rowOff>219075</xdr:rowOff>
    </xdr:to>
    <xdr:sp>
      <xdr:nvSpPr>
        <xdr:cNvPr id="28" name="AutoShape 28"/>
        <xdr:cNvSpPr>
          <a:spLocks/>
        </xdr:cNvSpPr>
      </xdr:nvSpPr>
      <xdr:spPr>
        <a:xfrm>
          <a:off x="6162675" y="17459325"/>
          <a:ext cx="885825" cy="209550"/>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847725</xdr:colOff>
      <xdr:row>71</xdr:row>
      <xdr:rowOff>76200</xdr:rowOff>
    </xdr:from>
    <xdr:to>
      <xdr:col>8</xdr:col>
      <xdr:colOff>142875</xdr:colOff>
      <xdr:row>87</xdr:row>
      <xdr:rowOff>219075</xdr:rowOff>
    </xdr:to>
    <xdr:sp>
      <xdr:nvSpPr>
        <xdr:cNvPr id="29" name="AutoShape 29"/>
        <xdr:cNvSpPr>
          <a:spLocks/>
        </xdr:cNvSpPr>
      </xdr:nvSpPr>
      <xdr:spPr>
        <a:xfrm rot="-5400000" flipH="1">
          <a:off x="5257800" y="17192625"/>
          <a:ext cx="390525" cy="1400175"/>
        </a:xfrm>
        <a:prstGeom prst="curvedDownArrow">
          <a:avLst>
            <a:gd name="adj" fmla="val 2202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38100</xdr:colOff>
      <xdr:row>0</xdr:row>
      <xdr:rowOff>0</xdr:rowOff>
    </xdr:from>
    <xdr:to>
      <xdr:col>5</xdr:col>
      <xdr:colOff>266700</xdr:colOff>
      <xdr:row>0</xdr:row>
      <xdr:rowOff>0</xdr:rowOff>
    </xdr:to>
    <xdr:sp>
      <xdr:nvSpPr>
        <xdr:cNvPr id="30" name="Line 30"/>
        <xdr:cNvSpPr>
          <a:spLocks/>
        </xdr:cNvSpPr>
      </xdr:nvSpPr>
      <xdr:spPr>
        <a:xfrm flipV="1">
          <a:off x="1619250" y="0"/>
          <a:ext cx="11715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0</xdr:colOff>
      <xdr:row>0</xdr:row>
      <xdr:rowOff>0</xdr:rowOff>
    </xdr:from>
    <xdr:to>
      <xdr:col>7</xdr:col>
      <xdr:colOff>57150</xdr:colOff>
      <xdr:row>0</xdr:row>
      <xdr:rowOff>0</xdr:rowOff>
    </xdr:to>
    <xdr:sp>
      <xdr:nvSpPr>
        <xdr:cNvPr id="31" name="Line 31"/>
        <xdr:cNvSpPr>
          <a:spLocks/>
        </xdr:cNvSpPr>
      </xdr:nvSpPr>
      <xdr:spPr>
        <a:xfrm flipV="1">
          <a:off x="3467100" y="0"/>
          <a:ext cx="10001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0</xdr:row>
      <xdr:rowOff>0</xdr:rowOff>
    </xdr:from>
    <xdr:to>
      <xdr:col>5</xdr:col>
      <xdr:colOff>285750</xdr:colOff>
      <xdr:row>0</xdr:row>
      <xdr:rowOff>0</xdr:rowOff>
    </xdr:to>
    <xdr:sp>
      <xdr:nvSpPr>
        <xdr:cNvPr id="32" name="Line 32"/>
        <xdr:cNvSpPr>
          <a:spLocks/>
        </xdr:cNvSpPr>
      </xdr:nvSpPr>
      <xdr:spPr>
        <a:xfrm flipV="1">
          <a:off x="1609725" y="0"/>
          <a:ext cx="12001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361950</xdr:colOff>
      <xdr:row>0</xdr:row>
      <xdr:rowOff>0</xdr:rowOff>
    </xdr:from>
    <xdr:to>
      <xdr:col>7</xdr:col>
      <xdr:colOff>361950</xdr:colOff>
      <xdr:row>0</xdr:row>
      <xdr:rowOff>0</xdr:rowOff>
    </xdr:to>
    <xdr:sp>
      <xdr:nvSpPr>
        <xdr:cNvPr id="33" name="Line 33"/>
        <xdr:cNvSpPr>
          <a:spLocks/>
        </xdr:cNvSpPr>
      </xdr:nvSpPr>
      <xdr:spPr>
        <a:xfrm>
          <a:off x="3829050" y="0"/>
          <a:ext cx="942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762000</xdr:colOff>
      <xdr:row>0</xdr:row>
      <xdr:rowOff>0</xdr:rowOff>
    </xdr:from>
    <xdr:to>
      <xdr:col>9</xdr:col>
      <xdr:colOff>647700</xdr:colOff>
      <xdr:row>0</xdr:row>
      <xdr:rowOff>0</xdr:rowOff>
    </xdr:to>
    <xdr:sp>
      <xdr:nvSpPr>
        <xdr:cNvPr id="34" name="Line 34"/>
        <xdr:cNvSpPr>
          <a:spLocks/>
        </xdr:cNvSpPr>
      </xdr:nvSpPr>
      <xdr:spPr>
        <a:xfrm>
          <a:off x="6267450" y="0"/>
          <a:ext cx="895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171450</xdr:colOff>
      <xdr:row>0</xdr:row>
      <xdr:rowOff>0</xdr:rowOff>
    </xdr:from>
    <xdr:to>
      <xdr:col>9</xdr:col>
      <xdr:colOff>790575</xdr:colOff>
      <xdr:row>0</xdr:row>
      <xdr:rowOff>0</xdr:rowOff>
    </xdr:to>
    <xdr:sp>
      <xdr:nvSpPr>
        <xdr:cNvPr id="35" name="Line 35"/>
        <xdr:cNvSpPr>
          <a:spLocks/>
        </xdr:cNvSpPr>
      </xdr:nvSpPr>
      <xdr:spPr>
        <a:xfrm>
          <a:off x="5676900" y="0"/>
          <a:ext cx="16287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171450</xdr:colOff>
      <xdr:row>0</xdr:row>
      <xdr:rowOff>0</xdr:rowOff>
    </xdr:from>
    <xdr:to>
      <xdr:col>7</xdr:col>
      <xdr:colOff>857250</xdr:colOff>
      <xdr:row>0</xdr:row>
      <xdr:rowOff>0</xdr:rowOff>
    </xdr:to>
    <xdr:sp>
      <xdr:nvSpPr>
        <xdr:cNvPr id="36" name="Line 36"/>
        <xdr:cNvSpPr>
          <a:spLocks/>
        </xdr:cNvSpPr>
      </xdr:nvSpPr>
      <xdr:spPr>
        <a:xfrm>
          <a:off x="3638550" y="0"/>
          <a:ext cx="16287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381000</xdr:colOff>
      <xdr:row>0</xdr:row>
      <xdr:rowOff>0</xdr:rowOff>
    </xdr:from>
    <xdr:to>
      <xdr:col>9</xdr:col>
      <xdr:colOff>628650</xdr:colOff>
      <xdr:row>0</xdr:row>
      <xdr:rowOff>0</xdr:rowOff>
    </xdr:to>
    <xdr:sp>
      <xdr:nvSpPr>
        <xdr:cNvPr id="37" name="Line 37"/>
        <xdr:cNvSpPr>
          <a:spLocks/>
        </xdr:cNvSpPr>
      </xdr:nvSpPr>
      <xdr:spPr>
        <a:xfrm>
          <a:off x="5886450" y="0"/>
          <a:ext cx="12573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0</xdr:colOff>
      <xdr:row>0</xdr:row>
      <xdr:rowOff>0</xdr:rowOff>
    </xdr:from>
    <xdr:to>
      <xdr:col>4</xdr:col>
      <xdr:colOff>0</xdr:colOff>
      <xdr:row>0</xdr:row>
      <xdr:rowOff>0</xdr:rowOff>
    </xdr:to>
    <xdr:sp>
      <xdr:nvSpPr>
        <xdr:cNvPr id="38" name="AutoShape 38"/>
        <xdr:cNvSpPr>
          <a:spLocks/>
        </xdr:cNvSpPr>
      </xdr:nvSpPr>
      <xdr:spPr>
        <a:xfrm>
          <a:off x="1581150" y="0"/>
          <a:ext cx="0" cy="0"/>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571500</xdr:colOff>
      <xdr:row>0</xdr:row>
      <xdr:rowOff>0</xdr:rowOff>
    </xdr:from>
    <xdr:to>
      <xdr:col>7</xdr:col>
      <xdr:colOff>533400</xdr:colOff>
      <xdr:row>0</xdr:row>
      <xdr:rowOff>0</xdr:rowOff>
    </xdr:to>
    <xdr:sp>
      <xdr:nvSpPr>
        <xdr:cNvPr id="39" name="AutoShape 39"/>
        <xdr:cNvSpPr>
          <a:spLocks/>
        </xdr:cNvSpPr>
      </xdr:nvSpPr>
      <xdr:spPr>
        <a:xfrm>
          <a:off x="4038600" y="0"/>
          <a:ext cx="904875" cy="0"/>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752475</xdr:colOff>
      <xdr:row>0</xdr:row>
      <xdr:rowOff>0</xdr:rowOff>
    </xdr:from>
    <xdr:to>
      <xdr:col>9</xdr:col>
      <xdr:colOff>628650</xdr:colOff>
      <xdr:row>0</xdr:row>
      <xdr:rowOff>0</xdr:rowOff>
    </xdr:to>
    <xdr:sp>
      <xdr:nvSpPr>
        <xdr:cNvPr id="40" name="AutoShape 40"/>
        <xdr:cNvSpPr>
          <a:spLocks/>
        </xdr:cNvSpPr>
      </xdr:nvSpPr>
      <xdr:spPr>
        <a:xfrm>
          <a:off x="6257925" y="0"/>
          <a:ext cx="885825" cy="0"/>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657225</xdr:colOff>
      <xdr:row>0</xdr:row>
      <xdr:rowOff>0</xdr:rowOff>
    </xdr:from>
    <xdr:to>
      <xdr:col>9</xdr:col>
      <xdr:colOff>533400</xdr:colOff>
      <xdr:row>0</xdr:row>
      <xdr:rowOff>0</xdr:rowOff>
    </xdr:to>
    <xdr:sp>
      <xdr:nvSpPr>
        <xdr:cNvPr id="41" name="AutoShape 41"/>
        <xdr:cNvSpPr>
          <a:spLocks/>
        </xdr:cNvSpPr>
      </xdr:nvSpPr>
      <xdr:spPr>
        <a:xfrm>
          <a:off x="6162675" y="0"/>
          <a:ext cx="885825" cy="0"/>
        </a:xfrm>
        <a:prstGeom prst="curved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847725</xdr:colOff>
      <xdr:row>0</xdr:row>
      <xdr:rowOff>0</xdr:rowOff>
    </xdr:from>
    <xdr:to>
      <xdr:col>8</xdr:col>
      <xdr:colOff>142875</xdr:colOff>
      <xdr:row>0</xdr:row>
      <xdr:rowOff>0</xdr:rowOff>
    </xdr:to>
    <xdr:sp>
      <xdr:nvSpPr>
        <xdr:cNvPr id="42" name="AutoShape 42"/>
        <xdr:cNvSpPr>
          <a:spLocks/>
        </xdr:cNvSpPr>
      </xdr:nvSpPr>
      <xdr:spPr>
        <a:xfrm rot="-5400000" flipH="1">
          <a:off x="5257800" y="0"/>
          <a:ext cx="390525" cy="0"/>
        </a:xfrm>
        <a:prstGeom prst="curvedDownArrow">
          <a:avLst>
            <a:gd name="adj" fmla="val 2202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hyperlink" Target="http://just1.kgieworld.com.tw/r/rd/rd03001_J00442.asp.htm" TargetMode="External" /><Relationship Id="rId2" Type="http://schemas.openxmlformats.org/officeDocument/2006/relationships/hyperlink" Target="http://just1.kgieworld.com.tw/r/rd/rd03001_J00551.asp.htm" TargetMode="External" /><Relationship Id="rId3" Type="http://schemas.openxmlformats.org/officeDocument/2006/relationships/hyperlink" Target="http://just1.kgieworld.com.tw/r/rd/rd03001_J00652.asp.htm" TargetMode="External" /><Relationship Id="rId4" Type="http://schemas.openxmlformats.org/officeDocument/2006/relationships/hyperlink" Target="http://just1.kgieworld.com.tw/r/rd/rd03001_J00753.asp.htm" TargetMode="External" /><Relationship Id="rId5" Type="http://schemas.openxmlformats.org/officeDocument/2006/relationships/hyperlink" Target="http://just1.kgieworld.com.tw/r/rd/rd03001_J00955.asp.htm" TargetMode="External" /><Relationship Id="rId6" Type="http://schemas.openxmlformats.org/officeDocument/2006/relationships/hyperlink" Target="http://just1.kgieworld.com.tw/r/rd/rd03001_JA84304.asp.htm" TargetMode="External" /><Relationship Id="rId7" Type="http://schemas.openxmlformats.org/officeDocument/2006/relationships/hyperlink" Target="http://just1.kgieworld.com.tw/r/rd/rd03001_JA85305.asp.htm" TargetMode="External" /><Relationship Id="rId8" Type="http://schemas.openxmlformats.org/officeDocument/2006/relationships/hyperlink" Target="http://just1.kgieworld.com.tw/r/rd/rd03001_JA85306.asp.htm" TargetMode="External" /><Relationship Id="rId9" Type="http://schemas.openxmlformats.org/officeDocument/2006/relationships/hyperlink" Target="http://just1.kgieworld.com.tw/r/rd/rd03001_JA85401.asp.htm" TargetMode="External" /><Relationship Id="rId10" Type="http://schemas.openxmlformats.org/officeDocument/2006/relationships/hyperlink" Target="http://just1.kgieworld.com.tw/r/rd/rd03001_JA85402.asp.htm" TargetMode="External" /><Relationship Id="rId11" Type="http://schemas.openxmlformats.org/officeDocument/2006/relationships/hyperlink" Target="http://just1.kgieworld.com.tw/r/rd/rd03001_JA86309.asp.htm" TargetMode="External" /><Relationship Id="rId12" Type="http://schemas.openxmlformats.org/officeDocument/2006/relationships/hyperlink" Target="http://just1.kgieworld.com.tw/r/rd/rd03001_JA86310.asp.htm" TargetMode="External" /><Relationship Id="rId13" Type="http://schemas.openxmlformats.org/officeDocument/2006/relationships/hyperlink" Target="http://just1.kgieworld.com.tw/r/rd/rd03001_JA86403.asp.htm" TargetMode="External" /><Relationship Id="rId14" Type="http://schemas.openxmlformats.org/officeDocument/2006/relationships/hyperlink" Target="http://just1.kgieworld.com.tw/r/rd/rd03001_JA87101.asp.htm" TargetMode="External" /><Relationship Id="rId15" Type="http://schemas.openxmlformats.org/officeDocument/2006/relationships/hyperlink" Target="http://just1.kgieworld.com.tw/r/rd/rd03001_JA87103.asp.htm" TargetMode="External" /><Relationship Id="rId16" Type="http://schemas.openxmlformats.org/officeDocument/2006/relationships/hyperlink" Target="http://just1.kgieworld.com.tw/r/rd/rd03001_JA87201.asp.htm" TargetMode="External" /><Relationship Id="rId17" Type="http://schemas.openxmlformats.org/officeDocument/2006/relationships/hyperlink" Target="http://just1.kgieworld.com.tw/r/rd/rd03001_JA88101.asp.htm" TargetMode="External" /><Relationship Id="rId18" Type="http://schemas.openxmlformats.org/officeDocument/2006/relationships/hyperlink" Target="http://just1.kgieworld.com.tw/r/rd/rd03001_JA88102.asp.htm" TargetMode="External" /><Relationship Id="rId19" Type="http://schemas.openxmlformats.org/officeDocument/2006/relationships/hyperlink" Target="http://just1.kgieworld.com.tw/r/rd/rd03001_JA88103.asp.htm" TargetMode="External" /><Relationship Id="rId20" Type="http://schemas.openxmlformats.org/officeDocument/2006/relationships/hyperlink" Target="http://just1.kgieworld.com.tw/r/rd/rd03001_JA88201.asp.htm" TargetMode="External" /><Relationship Id="rId21" Type="http://schemas.openxmlformats.org/officeDocument/2006/relationships/hyperlink" Target="http://just1.kgieworld.com.tw/r/rd/rd03001_JA89102.asp.htm" TargetMode="External" /><Relationship Id="rId22" Type="http://schemas.openxmlformats.org/officeDocument/2006/relationships/hyperlink" Target="http://just1.kgieworld.com.tw/r/rd/rd03001_JA89103.asp.htm" TargetMode="External" /><Relationship Id="rId23" Type="http://schemas.openxmlformats.org/officeDocument/2006/relationships/hyperlink" Target="http://just1.kgieworld.com.tw/r/rd/rd03001_JA89104.asp.htm" TargetMode="External" /><Relationship Id="rId24" Type="http://schemas.openxmlformats.org/officeDocument/2006/relationships/hyperlink" Target="http://just1.kgieworld.com.tw/r/rd/rd03001_JA89105.asp.htm" TargetMode="External" /><Relationship Id="rId25" Type="http://schemas.openxmlformats.org/officeDocument/2006/relationships/hyperlink" Target="http://just1.kgieworld.com.tw/r/rd/rd03001_JA89106.asp.htm" TargetMode="External" /><Relationship Id="rId26" Type="http://schemas.openxmlformats.org/officeDocument/2006/relationships/hyperlink" Target="http://just1.kgieworld.com.tw/r/rd/rd03001_JA89107.asp.htm" TargetMode="External" /><Relationship Id="rId27" Type="http://schemas.openxmlformats.org/officeDocument/2006/relationships/hyperlink" Target="http://just1.kgieworld.com.tw/r/rd/rd03001_JA89109.asp.htm" TargetMode="External" /><Relationship Id="rId28" Type="http://schemas.openxmlformats.org/officeDocument/2006/relationships/hyperlink" Target="http://just1.kgieworld.com.tw/r/rd/rd03001_JA89110.asp.htm" TargetMode="External" /><Relationship Id="rId29" Type="http://schemas.openxmlformats.org/officeDocument/2006/relationships/hyperlink" Target="http://just1.kgieworld.com.tw/r/rd/rd03001_JA89111.asp.htm" TargetMode="External" /><Relationship Id="rId30" Type="http://schemas.openxmlformats.org/officeDocument/2006/relationships/hyperlink" Target="http://just1.kgieworld.com.tw/r/rd/rd03001_JA89113.asp.htm" TargetMode="External" /><Relationship Id="rId31" Type="http://schemas.openxmlformats.org/officeDocument/2006/relationships/hyperlink" Target="http://just1.kgieworld.com.tw/r/rd/rd03001_JA89114.asp.htm" TargetMode="External" /><Relationship Id="rId32" Type="http://schemas.openxmlformats.org/officeDocument/2006/relationships/hyperlink" Target="http://just1.kgieworld.com.tw/r/rd/rd03001_JA89201.asp.htm" TargetMode="External" /><Relationship Id="rId33" Type="http://schemas.openxmlformats.org/officeDocument/2006/relationships/hyperlink" Target="http://just1.kgieworld.com.tw/r/rd/rd03001_JA90101.asp.htm" TargetMode="External" /><Relationship Id="rId34" Type="http://schemas.openxmlformats.org/officeDocument/2006/relationships/hyperlink" Target="http://just1.kgieworld.com.tw/r/rd/rd03001_JA90102.asp.htm" TargetMode="External" /><Relationship Id="rId35" Type="http://schemas.openxmlformats.org/officeDocument/2006/relationships/hyperlink" Target="http://just1.kgieworld.com.tw/r/rd/rd03001_JA90103.asp.htm" TargetMode="External" /><Relationship Id="rId36" Type="http://schemas.openxmlformats.org/officeDocument/2006/relationships/hyperlink" Target="http://just1.kgieworld.com.tw/r/rd/rd03001_JA90104.asp.htm" TargetMode="External" /><Relationship Id="rId37" Type="http://schemas.openxmlformats.org/officeDocument/2006/relationships/hyperlink" Target="http://just1.kgieworld.com.tw/r/rd/rd03001_JA90105.asp.htm" TargetMode="External" /><Relationship Id="rId38" Type="http://schemas.openxmlformats.org/officeDocument/2006/relationships/hyperlink" Target="http://just1.kgieworld.com.tw/r/rd/rd03001_JA90106.asp.htm" TargetMode="External" /><Relationship Id="rId39" Type="http://schemas.openxmlformats.org/officeDocument/2006/relationships/hyperlink" Target="http://just1.kgieworld.com.tw/r/rd/rd03001_JA90107.asp.htm" TargetMode="External" /><Relationship Id="rId40" Type="http://schemas.openxmlformats.org/officeDocument/2006/relationships/hyperlink" Target="http://just1.kgieworld.com.tw/r/rd/rd03001_JA90108.asp.htm" TargetMode="External" /><Relationship Id="rId41" Type="http://schemas.openxmlformats.org/officeDocument/2006/relationships/hyperlink" Target="http://just1.kgieworld.com.tw/r/rd/rd03001_JA90201.asp.htm" TargetMode="External" /><Relationship Id="rId42" Type="http://schemas.openxmlformats.org/officeDocument/2006/relationships/hyperlink" Target="http://just1.kgieworld.com.tw/r/rd/rd03001_JA91103.asp.htm" TargetMode="External" /><Relationship Id="rId43" Type="http://schemas.openxmlformats.org/officeDocument/2006/relationships/hyperlink" Target="http://just1.kgieworld.com.tw/r/rd/rd03001_JA91104.asp.htm" TargetMode="External" /><Relationship Id="rId44" Type="http://schemas.openxmlformats.org/officeDocument/2006/relationships/hyperlink" Target="http://just1.kgieworld.com.tw/r/rd/rd03001_JA91106.asp.htm" TargetMode="External" /><Relationship Id="rId45" Type="http://schemas.openxmlformats.org/officeDocument/2006/relationships/hyperlink" Target="http://just1.kgieworld.com.tw/r/rd/rd03001_JA91107.asp.htm" TargetMode="External" /><Relationship Id="rId46" Type="http://schemas.openxmlformats.org/officeDocument/2006/relationships/hyperlink" Target="http://just1.kgieworld.com.tw/r/rd/rd03001_JA91108.asp.htm" TargetMode="External" /><Relationship Id="rId47" Type="http://schemas.openxmlformats.org/officeDocument/2006/relationships/hyperlink" Target="http://just1.kgieworld.com.tw/r/rd/rd03001_JA91109.asp.htm" TargetMode="External" /><Relationship Id="rId48" Type="http://schemas.openxmlformats.org/officeDocument/2006/relationships/hyperlink" Target="http://just1.kgieworld.com.tw/r/rd/rd03001_JA91111.asp.htm" TargetMode="External" /><Relationship Id="rId49" Type="http://schemas.openxmlformats.org/officeDocument/2006/relationships/hyperlink" Target="http://just1.kgieworld.com.tw/r/rd/rd03001_JA92102.asp.htm" TargetMode="External" /><Relationship Id="rId50" Type="http://schemas.openxmlformats.org/officeDocument/2006/relationships/hyperlink" Target="http://just1.kgieworld.com.tw/r/rd/rd03001_JA92102R.asp.htm" TargetMode="External" /><Relationship Id="rId51" Type="http://schemas.openxmlformats.org/officeDocument/2006/relationships/hyperlink" Target="http://just1.kgieworld.com.tw/r/rd/rd03001_JA92103.asp.htm" TargetMode="External" /><Relationship Id="rId52" Type="http://schemas.openxmlformats.org/officeDocument/2006/relationships/hyperlink" Target="http://just1.kgieworld.com.tw/r/rd/rd03001_JA92103R.asp.htm" TargetMode="External" /><Relationship Id="rId53" Type="http://schemas.openxmlformats.org/officeDocument/2006/relationships/hyperlink" Target="http://just1.kgieworld.com.tw/r/rd/rd03001_JA92104.asp.htm" TargetMode="External" /><Relationship Id="rId54" Type="http://schemas.openxmlformats.org/officeDocument/2006/relationships/hyperlink" Target="http://just1.kgieworld.com.tw/r/rd/rd03001_JA92104R.asp.htm" TargetMode="External" /><Relationship Id="rId55" Type="http://schemas.openxmlformats.org/officeDocument/2006/relationships/hyperlink" Target="http://just1.kgieworld.com.tw/r/rd/rd03001_JA92106.asp.htm" TargetMode="External" /><Relationship Id="rId56" Type="http://schemas.openxmlformats.org/officeDocument/2006/relationships/hyperlink" Target="http://just1.kgieworld.com.tw/r/rd/rd03001_JA92107.asp.htm" TargetMode="External" /><Relationship Id="rId57" Type="http://schemas.openxmlformats.org/officeDocument/2006/relationships/hyperlink" Target="http://just1.kgieworld.com.tw/r/rd/rd03001_JA92108.asp.htm" TargetMode="External" /><Relationship Id="rId58" Type="http://schemas.openxmlformats.org/officeDocument/2006/relationships/hyperlink" Target="http://just1.kgieworld.com.tw/r/rd/rd03001_JA92110.asp.htm" TargetMode="External" /><Relationship Id="rId59" Type="http://schemas.openxmlformats.org/officeDocument/2006/relationships/hyperlink" Target="http://just1.kgieworld.com.tw/r/rd/rd03001_JA93102.asp.htm" TargetMode="External" /><Relationship Id="rId60" Type="http://schemas.openxmlformats.org/officeDocument/2006/relationships/hyperlink" Target="http://just1.kgieworld.com.tw/r/rd/rd03001_JA93103.asp.htm" TargetMode="External" /><Relationship Id="rId61" Type="http://schemas.openxmlformats.org/officeDocument/2006/relationships/hyperlink" Target="http://just1.kgieworld.com.tw/r/rd/rd03001_JA93103R.asp.htm" TargetMode="External" /><Relationship Id="rId62" Type="http://schemas.openxmlformats.org/officeDocument/2006/relationships/hyperlink" Target="http://just1.kgieworld.com.tw/r/rd/rd03001_JA93104.asp.htm" TargetMode="External" /><Relationship Id="rId63" Type="http://schemas.openxmlformats.org/officeDocument/2006/relationships/hyperlink" Target="http://just1.kgieworld.com.tw/r/rd/rd03001_JA93104R.asp.htm" TargetMode="External" /><Relationship Id="rId64" Type="http://schemas.openxmlformats.org/officeDocument/2006/relationships/hyperlink" Target="http://just1.kgieworld.com.tw/r/rd/rd03001_JA93106.asp.htm" TargetMode="External" /><Relationship Id="rId65" Type="http://schemas.openxmlformats.org/officeDocument/2006/relationships/hyperlink" Target="http://just1.kgieworld.com.tw/r/rd/rd03001_JA93107.asp.htm" TargetMode="External" /><Relationship Id="rId66" Type="http://schemas.openxmlformats.org/officeDocument/2006/relationships/hyperlink" Target="http://just1.kgieworld.com.tw/r/rd/rd03001_JA93107R.asp.htm" TargetMode="External" /><Relationship Id="rId67" Type="http://schemas.openxmlformats.org/officeDocument/2006/relationships/hyperlink" Target="http://just1.kgieworld.com.tw/r/rd/rd03001_JA93108.asp.htm" TargetMode="External" /><Relationship Id="rId68" Type="http://schemas.openxmlformats.org/officeDocument/2006/relationships/hyperlink" Target="http://just1.kgieworld.com.tw/r/rd/rd03001_JA93108R.asp.htm" TargetMode="External" /><Relationship Id="rId69" Type="http://schemas.openxmlformats.org/officeDocument/2006/relationships/hyperlink" Target="http://just1.kgieworld.com.tw/r/rd/rd03001_JA93109.asp.htm" TargetMode="External" /><Relationship Id="rId70" Type="http://schemas.openxmlformats.org/officeDocument/2006/relationships/hyperlink" Target="http://just1.kgieworld.com.tw/r/rd/rd03001_JA94102.asp.htm" TargetMode="External" /><Relationship Id="rId71" Type="http://schemas.openxmlformats.org/officeDocument/2006/relationships/hyperlink" Target="http://just1.kgieworld.com.tw/r/rd/rd03001_JA94102R.asp.htm" TargetMode="External" /><Relationship Id="rId72" Type="http://schemas.openxmlformats.org/officeDocument/2006/relationships/hyperlink" Target="http://just1.kgieworld.com.tw/r/rd/rd03001_JA94103.asp.htm" TargetMode="External" /><Relationship Id="rId73" Type="http://schemas.openxmlformats.org/officeDocument/2006/relationships/hyperlink" Target="http://just1.kgieworld.com.tw/r/rd/rd03001_JA94103R.asp.htm" TargetMode="External" /><Relationship Id="rId74" Type="http://schemas.openxmlformats.org/officeDocument/2006/relationships/hyperlink" Target="http://just1.kgieworld.com.tw/r/rd/rd03001_JA94104.asp.htm" TargetMode="External" /><Relationship Id="rId75" Type="http://schemas.openxmlformats.org/officeDocument/2006/relationships/hyperlink" Target="http://just1.kgieworld.com.tw/r/rd/rd03001_JA94104R.asp.htm" TargetMode="External" /><Relationship Id="rId76" Type="http://schemas.openxmlformats.org/officeDocument/2006/relationships/hyperlink" Target="http://just1.kgieworld.com.tw/r/rd/rd03001_JA94105.asp.htm" TargetMode="External" /><Relationship Id="rId77" Type="http://schemas.openxmlformats.org/officeDocument/2006/relationships/hyperlink" Target="http://just1.kgieworld.com.tw/r/rd/rd03001_JA94106.asp.htm" TargetMode="External" /><Relationship Id="rId78" Type="http://schemas.openxmlformats.org/officeDocument/2006/relationships/hyperlink" Target="http://just1.kgieworld.com.tw/r/rd/rd03001_JA94106R.asp.htm" TargetMode="External" /><Relationship Id="rId79" Type="http://schemas.openxmlformats.org/officeDocument/2006/relationships/hyperlink" Target="http://just1.kgieworld.com.tw/r/rd/rd03001_JA94107.asp.htm" TargetMode="External" /><Relationship Id="rId80" Type="http://schemas.openxmlformats.org/officeDocument/2006/relationships/hyperlink" Target="http://just1.kgieworld.com.tw/r/rd/rd03001_JA94107R.asp.htm" TargetMode="External" /><Relationship Id="rId81" Type="http://schemas.openxmlformats.org/officeDocument/2006/relationships/hyperlink" Target="http://just1.kgieworld.com.tw/r/rd/rd03001_JA94108.asp.htm" TargetMode="External" /><Relationship Id="rId82" Type="http://schemas.openxmlformats.org/officeDocument/2006/relationships/hyperlink" Target="http://just1.kgieworld.com.tw/r/rd/rd03001_JA95101.asp.htm" TargetMode="External" /><Relationship Id="rId83" Type="http://schemas.openxmlformats.org/officeDocument/2006/relationships/hyperlink" Target="http://just1.kgieworld.com.tw/r/rd/rd03001_JA95101R.asp.htm" TargetMode="External" /><Relationship Id="rId84" Type="http://schemas.openxmlformats.org/officeDocument/2006/relationships/hyperlink" Target="http://just1.kgieworld.com.tw/r/rd/rd03001_JA95102.asp.htm" TargetMode="External" /><Relationship Id="rId85" Type="http://schemas.openxmlformats.org/officeDocument/2006/relationships/hyperlink" Target="http://just1.kgieworld.com.tw/r/rd/rd03001_JA95102R.asp.htm" TargetMode="External" /><Relationship Id="rId86" Type="http://schemas.openxmlformats.org/officeDocument/2006/relationships/hyperlink" Target="http://just1.kgieworld.com.tw/r/rd/rd03001_JA95103.asp.htm" TargetMode="External" /><Relationship Id="rId87" Type="http://schemas.openxmlformats.org/officeDocument/2006/relationships/hyperlink" Target="http://just1.kgieworld.com.tw/r/rd/rd03001_JA95103R.asp.htm" TargetMode="External" /><Relationship Id="rId88" Type="http://schemas.openxmlformats.org/officeDocument/2006/relationships/hyperlink" Target="http://just1.kgieworld.com.tw/r/rd/rd03001_JA95104.asp.htm" TargetMode="External" /><Relationship Id="rId89" Type="http://schemas.openxmlformats.org/officeDocument/2006/relationships/hyperlink" Target="http://just1.kgieworld.com.tw/r/rd/rd03001_JA95105.asp.htm" TargetMode="External" /><Relationship Id="rId90" Type="http://schemas.openxmlformats.org/officeDocument/2006/relationships/hyperlink" Target="http://just1.kgieworld.com.tw/r/rd/rd03001_JA95105R.asp.htm" TargetMode="External" /><Relationship Id="rId91" Type="http://schemas.openxmlformats.org/officeDocument/2006/relationships/hyperlink" Target="http://just1.kgieworld.com.tw/r/rd/rd03001_JA95106.asp.htm" TargetMode="External" /><Relationship Id="rId92" Type="http://schemas.openxmlformats.org/officeDocument/2006/relationships/hyperlink" Target="http://just1.kgieworld.com.tw/r/rd/rd03001_JA95106R.asp.htm" TargetMode="External" /><Relationship Id="rId93" Type="http://schemas.openxmlformats.org/officeDocument/2006/relationships/hyperlink" Target="http://just1.kgieworld.com.tw/r/rd/rd03001_JA95107.asp.htm" TargetMode="External" /><Relationship Id="rId94" Type="http://schemas.openxmlformats.org/officeDocument/2006/relationships/hyperlink" Target="http://just1.kgieworld.com.tw/r/rd/rd03001_JA96101.asp.htm" TargetMode="External" /><Relationship Id="rId95" Type="http://schemas.openxmlformats.org/officeDocument/2006/relationships/hyperlink" Target="http://just1.kgieworld.com.tw/r/rd/rd03001_JA96101R.asp.htm" TargetMode="External" /><Relationship Id="rId96" Type="http://schemas.openxmlformats.org/officeDocument/2006/relationships/hyperlink" Target="http://just1.kgieworld.com.tw/r/rd/rd03001_JA96102.asp.htm" TargetMode="External" /><Relationship Id="rId97" Type="http://schemas.openxmlformats.org/officeDocument/2006/relationships/hyperlink" Target="http://just1.kgieworld.com.tw/r/rd/rd03001_JA96103.asp.htm" TargetMode="External" /><Relationship Id="rId98" Type="http://schemas.openxmlformats.org/officeDocument/2006/relationships/hyperlink" Target="http://just1.kgieworld.com.tw/r/rd/rd03001_JC86102.asp.htm" TargetMode="External" /><Relationship Id="rId99" Type="http://schemas.openxmlformats.org/officeDocument/2006/relationships/hyperlink" Target="http://just1.kgieworld.com.tw/r/rd/rd03001_JC89101.asp.htm" TargetMode="External" /><Relationship Id="rId100" Type="http://schemas.openxmlformats.org/officeDocument/2006/relationships/hyperlink" Target="http://just1.kgieworld.com.tw/r/rd/rd03001_JC89102.asp.htm" TargetMode="External" /><Relationship Id="rId101" Type="http://schemas.openxmlformats.org/officeDocument/2006/relationships/hyperlink" Target="http://just1.kgieworld.com.tw/r/rd/rd03001_JC90101.asp.htm" TargetMode="External" /><Relationship Id="rId102" Type="http://schemas.openxmlformats.org/officeDocument/2006/relationships/hyperlink" Target="http://just1.kgieworld.com.tw/r/rd/rd03001_JC90102.asp.htm" TargetMode="External" /><Relationship Id="rId103" Type="http://schemas.openxmlformats.org/officeDocument/2006/relationships/hyperlink" Target="http://just1.kgieworld.com.tw/r/rd/rd03001_JC93101.asp.htm" TargetMode="External" /><Relationship Id="rId104" Type="http://schemas.openxmlformats.org/officeDocument/2006/relationships/hyperlink" Target="http://just1.kgieworld.com.tw/r/rd/rd03001_JC93102.asp.htm" TargetMode="External" /><Relationship Id="rId105" Type="http://schemas.openxmlformats.org/officeDocument/2006/relationships/hyperlink" Target="http://just1.kgieworld.com.tw/r/rd/rd03001_JC95101.asp.htm" TargetMode="External" /><Relationship Id="rId106" Type="http://schemas.openxmlformats.org/officeDocument/2006/relationships/hyperlink" Target="http://just1.kgieworld.com.tw/r/rd/rd03001_JC95102.asp.htm" TargetMode="External" /><Relationship Id="rId107" Type="http://schemas.openxmlformats.org/officeDocument/2006/relationships/hyperlink" Target="http://just1.kgieworld.com.tw/r/rd/rd03001_JD91101.asp.htm" TargetMode="External" /><Relationship Id="rId108" Type="http://schemas.openxmlformats.org/officeDocument/2006/relationships/hyperlink" Target="http://just1.kgieworld.com.tw/r/rd/rd03001_JD93101.asp.htm" TargetMode="External" /><Relationship Id="rId109" Type="http://schemas.openxmlformats.org/officeDocument/2006/relationships/hyperlink" Target="http://just1.kgieworld.com.tw/r/rd/rd03001_JD93102.asp.htm" TargetMode="External" /><Relationship Id="rId110" Type="http://schemas.openxmlformats.org/officeDocument/2006/relationships/hyperlink" Target="http://just1.kgieworld.com.tw/r/rd/rd03001_JD93103.asp.htm" TargetMode="External" /><Relationship Id="rId111" Type="http://schemas.openxmlformats.org/officeDocument/2006/relationships/hyperlink" Target="http://just1.kgieworld.com.tw/r/rd/rd03001_JD94101.asp.htm" TargetMode="External" /><Relationship Id="rId112" Type="http://schemas.openxmlformats.org/officeDocument/2006/relationships/hyperlink" Target="http://just1.kgieworld.com.tw/r/rd/rd03001_JD94102.asp.htm" TargetMode="External" /><Relationship Id="rId113" Type="http://schemas.openxmlformats.org/officeDocument/2006/relationships/hyperlink" Target="http://just1.kgieworld.com.tw/r/rd/rd03001_JD95101.asp.htm" TargetMode="External" /><Relationship Id="rId11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mailto:chs@cyut.edu.tw%20%20&#20449;&#31665;" TargetMode="Externa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M45"/>
  <sheetViews>
    <sheetView tabSelected="1" workbookViewId="0" topLeftCell="A1">
      <selection activeCell="I1" sqref="I1"/>
    </sheetView>
  </sheetViews>
  <sheetFormatPr defaultColWidth="9.00390625" defaultRowHeight="16.5"/>
  <cols>
    <col min="1" max="1" width="1.875" style="0" customWidth="1"/>
    <col min="2" max="2" width="9.50390625" style="0" bestFit="1" customWidth="1"/>
    <col min="4" max="4" width="10.875" style="1" customWidth="1"/>
    <col min="5" max="5" width="12.625" style="0" customWidth="1"/>
    <col min="6" max="6" width="12.625" style="1" customWidth="1"/>
    <col min="7" max="7" width="13.375" style="0" customWidth="1"/>
    <col min="8" max="8" width="12.125" style="0" customWidth="1"/>
    <col min="9" max="9" width="11.00390625" style="0" customWidth="1"/>
    <col min="10" max="10" width="11.125" style="0" customWidth="1"/>
    <col min="13" max="13" width="8.75390625" style="0" customWidth="1"/>
  </cols>
  <sheetData>
    <row r="1" spans="4:8" s="1147" customFormat="1" ht="16.5">
      <c r="D1" s="1150" t="s">
        <v>266</v>
      </c>
      <c r="E1" s="1148" t="s">
        <v>1976</v>
      </c>
      <c r="F1" s="1153" t="s">
        <v>1977</v>
      </c>
      <c r="G1" s="1148">
        <v>15</v>
      </c>
      <c r="H1" s="1149">
        <v>0.0225</v>
      </c>
    </row>
    <row r="2" spans="3:8" s="1240" customFormat="1" ht="16.5">
      <c r="C2" s="1241" t="s">
        <v>267</v>
      </c>
      <c r="D2" s="1242"/>
      <c r="E2" s="1243"/>
      <c r="F2" s="1242"/>
      <c r="G2" s="1244"/>
      <c r="H2" s="1245"/>
    </row>
    <row r="3" spans="3:6" ht="16.5">
      <c r="C3" s="661" t="s">
        <v>176</v>
      </c>
      <c r="D3" s="1" t="str">
        <f>D1</f>
        <v>94甲5</v>
      </c>
      <c r="E3" t="s">
        <v>177</v>
      </c>
      <c r="F3" s="1" t="str">
        <f>E1</f>
        <v>94.05.13</v>
      </c>
    </row>
    <row r="4" spans="3:6" ht="16.5">
      <c r="C4" s="661" t="s">
        <v>175</v>
      </c>
      <c r="D4" s="1151">
        <v>0.0225</v>
      </c>
      <c r="E4" t="s">
        <v>178</v>
      </c>
      <c r="F4" s="1" t="str">
        <f>F1</f>
        <v>109.05.13</v>
      </c>
    </row>
    <row r="5" spans="3:7" ht="16.5">
      <c r="C5" s="661" t="s">
        <v>174</v>
      </c>
      <c r="D5" s="1">
        <v>50000000</v>
      </c>
      <c r="E5" s="661" t="s">
        <v>179</v>
      </c>
      <c r="F5" s="1">
        <f>G1</f>
        <v>15</v>
      </c>
      <c r="G5" s="826"/>
    </row>
    <row r="6" spans="3:13" ht="16.5">
      <c r="C6" s="661" t="s">
        <v>180</v>
      </c>
      <c r="D6" s="1152">
        <v>0.02785</v>
      </c>
      <c r="E6" s="661" t="s">
        <v>182</v>
      </c>
      <c r="F6" s="1" t="s">
        <v>216</v>
      </c>
      <c r="G6" s="1193">
        <v>39930</v>
      </c>
      <c r="H6" s="661" t="s">
        <v>187</v>
      </c>
      <c r="I6" s="1193">
        <v>39946</v>
      </c>
      <c r="J6" t="s">
        <v>186</v>
      </c>
      <c r="M6" s="1146">
        <f>I6-G6</f>
        <v>16</v>
      </c>
    </row>
    <row r="7" spans="3:13" ht="16.5">
      <c r="C7" s="661" t="s">
        <v>181</v>
      </c>
      <c r="D7" s="1152">
        <v>0.02535</v>
      </c>
      <c r="E7" s="661" t="s">
        <v>183</v>
      </c>
      <c r="F7" s="1" t="s">
        <v>184</v>
      </c>
      <c r="G7" s="1193">
        <v>40175</v>
      </c>
      <c r="H7" s="661" t="s">
        <v>187</v>
      </c>
      <c r="I7" s="1193">
        <v>40311</v>
      </c>
      <c r="J7" t="s">
        <v>188</v>
      </c>
      <c r="M7" s="1146">
        <f>I7-G7</f>
        <v>136</v>
      </c>
    </row>
    <row r="8" spans="6:7" ht="16.5">
      <c r="F8" s="661" t="s">
        <v>189</v>
      </c>
      <c r="G8" t="s">
        <v>185</v>
      </c>
    </row>
    <row r="9" ht="17.25" thickBot="1">
      <c r="B9" t="s">
        <v>218</v>
      </c>
    </row>
    <row r="10" spans="2:10" ht="18" thickBot="1" thickTop="1">
      <c r="B10" s="1182" t="s">
        <v>190</v>
      </c>
      <c r="C10" s="657" t="s">
        <v>172</v>
      </c>
      <c r="D10" s="658" t="s">
        <v>173</v>
      </c>
      <c r="E10" s="1201" t="s">
        <v>209</v>
      </c>
      <c r="F10" s="1208" t="s">
        <v>210</v>
      </c>
      <c r="G10" s="1211" t="s">
        <v>191</v>
      </c>
      <c r="H10" s="1184" t="s">
        <v>192</v>
      </c>
      <c r="I10" s="1185" t="s">
        <v>211</v>
      </c>
      <c r="J10" s="1186" t="s">
        <v>212</v>
      </c>
    </row>
    <row r="11" spans="2:10" ht="17.25" thickTop="1">
      <c r="B11" s="1179">
        <v>38485</v>
      </c>
      <c r="C11" s="1180">
        <v>0</v>
      </c>
      <c r="D11" s="1189">
        <v>0</v>
      </c>
      <c r="E11" s="1206"/>
      <c r="F11" s="1209"/>
      <c r="G11" s="1212"/>
      <c r="H11" s="1181"/>
      <c r="I11" s="1187"/>
      <c r="J11" s="1188"/>
    </row>
    <row r="12" spans="2:10" ht="17.25" thickBot="1">
      <c r="B12" s="1155">
        <f>B11+365</f>
        <v>38850</v>
      </c>
      <c r="C12" s="479">
        <v>0</v>
      </c>
      <c r="D12" s="474">
        <f aca="true" t="shared" si="0" ref="D12:D25">1000000*$D$4</f>
        <v>22500</v>
      </c>
      <c r="E12" s="1194"/>
      <c r="F12" s="1210"/>
      <c r="G12" s="824"/>
      <c r="H12" s="852"/>
      <c r="I12" s="1190"/>
      <c r="J12" s="1191"/>
    </row>
    <row r="13" spans="2:10" ht="17.25" thickTop="1">
      <c r="B13" s="1155">
        <f aca="true" t="shared" si="1" ref="B13:B26">B12+365</f>
        <v>39215</v>
      </c>
      <c r="C13" s="479">
        <v>0</v>
      </c>
      <c r="D13" s="474">
        <f t="shared" si="0"/>
        <v>22500</v>
      </c>
      <c r="E13" s="1194"/>
      <c r="F13" s="1210"/>
      <c r="G13" s="824"/>
      <c r="H13" s="852"/>
      <c r="I13" s="1154"/>
      <c r="J13" s="482"/>
    </row>
    <row r="14" spans="2:10" ht="16.5">
      <c r="B14" s="1155">
        <f>B13+366</f>
        <v>39581</v>
      </c>
      <c r="C14" s="479">
        <v>0</v>
      </c>
      <c r="D14" s="474">
        <f t="shared" si="0"/>
        <v>22500</v>
      </c>
      <c r="E14" s="1194"/>
      <c r="F14" s="1210"/>
      <c r="G14" s="824"/>
      <c r="H14" s="852"/>
      <c r="I14" s="1171"/>
      <c r="J14" s="474"/>
    </row>
    <row r="15" spans="2:10" ht="16.5">
      <c r="B15" s="1155">
        <f t="shared" si="1"/>
        <v>39946</v>
      </c>
      <c r="C15" s="479">
        <v>1</v>
      </c>
      <c r="D15" s="474">
        <f t="shared" si="0"/>
        <v>22500</v>
      </c>
      <c r="E15" s="1194">
        <f>C14+$M$6/365</f>
        <v>0.043835616438356165</v>
      </c>
      <c r="F15" s="1210"/>
      <c r="G15" s="1170">
        <f>D15/((1+$D$6)^E15)</f>
        <v>22472.92335418463</v>
      </c>
      <c r="H15" s="852"/>
      <c r="I15" s="1171"/>
      <c r="J15" s="474"/>
    </row>
    <row r="16" spans="2:10" ht="16.5">
      <c r="B16" s="1155">
        <f t="shared" si="1"/>
        <v>40311</v>
      </c>
      <c r="C16" s="479">
        <v>2</v>
      </c>
      <c r="D16" s="474">
        <f t="shared" si="0"/>
        <v>22500</v>
      </c>
      <c r="E16" s="1194">
        <f>C15+$M$6/365</f>
        <v>1.0438356164383562</v>
      </c>
      <c r="F16" s="1210">
        <f>(C16-2)+$M$7/365</f>
        <v>0.3726027397260274</v>
      </c>
      <c r="G16" s="1170">
        <f aca="true" t="shared" si="2" ref="G16:G26">D16/((1+$D$6)^E16)</f>
        <v>21864.010657376693</v>
      </c>
      <c r="H16" s="1156">
        <f>D16/((1+$D$7)^F16)</f>
        <v>22291.101559429255</v>
      </c>
      <c r="I16" s="1171">
        <f>(E16*D16)/((1+$D$6)^(1+E16))</f>
        <v>22204.050243087597</v>
      </c>
      <c r="J16" s="474">
        <f>(E16*D16)/((1+$D$7)^(1+F16))</f>
        <v>22692.978726656103</v>
      </c>
    </row>
    <row r="17" spans="2:10" ht="16.5">
      <c r="B17" s="1155">
        <f t="shared" si="1"/>
        <v>40676</v>
      </c>
      <c r="C17" s="479">
        <v>3</v>
      </c>
      <c r="D17" s="474">
        <f t="shared" si="0"/>
        <v>22500</v>
      </c>
      <c r="E17" s="1194">
        <f aca="true" t="shared" si="3" ref="E17:E26">C16+$M$6/365</f>
        <v>2.043835616438356</v>
      </c>
      <c r="F17" s="1210">
        <f aca="true" t="shared" si="4" ref="F17:F26">(C17-2)+$M$7/365</f>
        <v>1.3726027397260274</v>
      </c>
      <c r="G17" s="1170">
        <f t="shared" si="2"/>
        <v>21271.596689572107</v>
      </c>
      <c r="H17" s="1156">
        <f aca="true" t="shared" si="5" ref="H17:H26">D17/((1+$D$7)^F17)</f>
        <v>21739.992743384457</v>
      </c>
      <c r="I17" s="1171">
        <f aca="true" t="shared" si="6" ref="I17:I26">(E17*D17)/((1+$D$6)^(1+E17))</f>
        <v>42297.657180191374</v>
      </c>
      <c r="J17" s="474">
        <f aca="true" t="shared" si="7" ref="J17:J26">(E17*D17)/((1+$D$7)^(1+F17))</f>
        <v>43334.44333158488</v>
      </c>
    </row>
    <row r="18" spans="2:10" ht="16.5">
      <c r="B18" s="1155">
        <f>B17+366</f>
        <v>41042</v>
      </c>
      <c r="C18" s="479">
        <v>4</v>
      </c>
      <c r="D18" s="474">
        <f t="shared" si="0"/>
        <v>22500</v>
      </c>
      <c r="E18" s="1194">
        <f t="shared" si="3"/>
        <v>3.043835616438356</v>
      </c>
      <c r="F18" s="1210">
        <f t="shared" si="4"/>
        <v>2.3726027397260276</v>
      </c>
      <c r="G18" s="1170">
        <f t="shared" si="2"/>
        <v>20695.23441121964</v>
      </c>
      <c r="H18" s="1156">
        <f t="shared" si="5"/>
        <v>21202.509136767403</v>
      </c>
      <c r="I18" s="1171">
        <f t="shared" si="6"/>
        <v>61286.074418846154</v>
      </c>
      <c r="J18" s="474">
        <f t="shared" si="7"/>
        <v>62941.38827556667</v>
      </c>
    </row>
    <row r="19" spans="2:10" ht="16.5">
      <c r="B19" s="1155">
        <f t="shared" si="1"/>
        <v>41407</v>
      </c>
      <c r="C19" s="479">
        <v>5</v>
      </c>
      <c r="D19" s="474">
        <f t="shared" si="0"/>
        <v>22500</v>
      </c>
      <c r="E19" s="1194">
        <f t="shared" si="3"/>
        <v>4.043835616438356</v>
      </c>
      <c r="F19" s="1210">
        <f t="shared" si="4"/>
        <v>3.3726027397260276</v>
      </c>
      <c r="G19" s="1170">
        <f t="shared" si="2"/>
        <v>20134.488895480514</v>
      </c>
      <c r="H19" s="1156">
        <f t="shared" si="5"/>
        <v>20678.313879911642</v>
      </c>
      <c r="I19" s="1171">
        <f t="shared" si="6"/>
        <v>79214.44112888716</v>
      </c>
      <c r="J19" s="474">
        <f t="shared" si="7"/>
        <v>81552.35008092682</v>
      </c>
    </row>
    <row r="20" spans="2:10" ht="16.5">
      <c r="B20" s="1155">
        <f t="shared" si="1"/>
        <v>41772</v>
      </c>
      <c r="C20" s="479">
        <v>6</v>
      </c>
      <c r="D20" s="474">
        <f t="shared" si="0"/>
        <v>22500</v>
      </c>
      <c r="E20" s="1194">
        <f t="shared" si="3"/>
        <v>5.043835616438356</v>
      </c>
      <c r="F20" s="1210">
        <f t="shared" si="4"/>
        <v>4.372602739726028</v>
      </c>
      <c r="G20" s="1170">
        <f t="shared" si="2"/>
        <v>19588.937000029688</v>
      </c>
      <c r="H20" s="1156">
        <f t="shared" si="5"/>
        <v>20167.078441421607</v>
      </c>
      <c r="I20" s="1171">
        <f t="shared" si="6"/>
        <v>96126.26173947255</v>
      </c>
      <c r="J20" s="474">
        <f t="shared" si="7"/>
        <v>99204.59211230157</v>
      </c>
    </row>
    <row r="21" spans="2:10" ht="16.5">
      <c r="B21" s="1155">
        <f t="shared" si="1"/>
        <v>42137</v>
      </c>
      <c r="C21" s="479">
        <v>7</v>
      </c>
      <c r="D21" s="474">
        <f t="shared" si="0"/>
        <v>22500</v>
      </c>
      <c r="E21" s="1194">
        <f t="shared" si="3"/>
        <v>6.043835616438356</v>
      </c>
      <c r="F21" s="1210">
        <f t="shared" si="4"/>
        <v>5.372602739726028</v>
      </c>
      <c r="G21" s="1170">
        <f t="shared" si="2"/>
        <v>19058.167047749852</v>
      </c>
      <c r="H21" s="1156">
        <f t="shared" si="5"/>
        <v>19668.482412270547</v>
      </c>
      <c r="I21" s="1171">
        <f t="shared" si="6"/>
        <v>112063.46138757835</v>
      </c>
      <c r="J21" s="474">
        <f t="shared" si="7"/>
        <v>115934.14397481068</v>
      </c>
    </row>
    <row r="22" spans="2:10" ht="16.5">
      <c r="B22" s="1155">
        <f>B21+366</f>
        <v>42503</v>
      </c>
      <c r="C22" s="479">
        <v>8</v>
      </c>
      <c r="D22" s="474">
        <f t="shared" si="0"/>
        <v>22500</v>
      </c>
      <c r="E22" s="1194">
        <f t="shared" si="3"/>
        <v>7.043835616438356</v>
      </c>
      <c r="F22" s="1210">
        <f t="shared" si="4"/>
        <v>6.372602739726028</v>
      </c>
      <c r="G22" s="1170">
        <f t="shared" si="2"/>
        <v>18541.77851607711</v>
      </c>
      <c r="H22" s="1156">
        <f t="shared" si="5"/>
        <v>19182.213304989073</v>
      </c>
      <c r="I22" s="1171">
        <f t="shared" si="6"/>
        <v>127066.43956185773</v>
      </c>
      <c r="J22" s="474">
        <f t="shared" si="7"/>
        <v>131775.83974233165</v>
      </c>
    </row>
    <row r="23" spans="2:10" ht="16.5">
      <c r="B23" s="1155">
        <f t="shared" si="1"/>
        <v>42868</v>
      </c>
      <c r="C23" s="479">
        <v>9</v>
      </c>
      <c r="D23" s="474">
        <f t="shared" si="0"/>
        <v>22500</v>
      </c>
      <c r="E23" s="1194">
        <f t="shared" si="3"/>
        <v>8.043835616438356</v>
      </c>
      <c r="F23" s="1210">
        <f t="shared" si="4"/>
        <v>7.372602739726028</v>
      </c>
      <c r="G23" s="1170">
        <f t="shared" si="2"/>
        <v>18039.381734763934</v>
      </c>
      <c r="H23" s="1156">
        <f t="shared" si="5"/>
        <v>18707.96635781838</v>
      </c>
      <c r="I23" s="1171">
        <f t="shared" si="6"/>
        <v>141174.1219989509</v>
      </c>
      <c r="J23" s="474">
        <f t="shared" si="7"/>
        <v>146763.35504964163</v>
      </c>
    </row>
    <row r="24" spans="2:10" ht="16.5">
      <c r="B24" s="1155">
        <f t="shared" si="1"/>
        <v>43233</v>
      </c>
      <c r="C24" s="479">
        <v>10</v>
      </c>
      <c r="D24" s="474">
        <f t="shared" si="0"/>
        <v>22500</v>
      </c>
      <c r="E24" s="1194">
        <f t="shared" si="3"/>
        <v>9.043835616438356</v>
      </c>
      <c r="F24" s="1210">
        <f t="shared" si="4"/>
        <v>8.372602739726027</v>
      </c>
      <c r="G24" s="1170">
        <f t="shared" si="2"/>
        <v>17550.59759183143</v>
      </c>
      <c r="H24" s="1156">
        <f t="shared" si="5"/>
        <v>18245.444343705447</v>
      </c>
      <c r="I24" s="1171">
        <f t="shared" si="6"/>
        <v>154424.01088756367</v>
      </c>
      <c r="J24" s="474">
        <f t="shared" si="7"/>
        <v>160929.24308123768</v>
      </c>
    </row>
    <row r="25" spans="2:10" ht="16.5">
      <c r="B25" s="1155">
        <f t="shared" si="1"/>
        <v>43598</v>
      </c>
      <c r="C25" s="479">
        <v>11</v>
      </c>
      <c r="D25" s="474">
        <f t="shared" si="0"/>
        <v>22500</v>
      </c>
      <c r="E25" s="1194">
        <f t="shared" si="3"/>
        <v>10.043835616438356</v>
      </c>
      <c r="F25" s="1210">
        <f t="shared" si="4"/>
        <v>9.372602739726027</v>
      </c>
      <c r="G25" s="1170">
        <f t="shared" si="2"/>
        <v>17075.057247488865</v>
      </c>
      <c r="H25" s="1156">
        <f t="shared" si="5"/>
        <v>17794.357384020528</v>
      </c>
      <c r="I25" s="1171">
        <f t="shared" si="6"/>
        <v>166852.23343391795</v>
      </c>
      <c r="J25" s="474">
        <f t="shared" si="7"/>
        <v>174304.96948871922</v>
      </c>
    </row>
    <row r="26" spans="2:10" ht="17.25" thickBot="1">
      <c r="B26" s="1157">
        <f>B25+366</f>
        <v>43964</v>
      </c>
      <c r="C26" s="480">
        <v>12</v>
      </c>
      <c r="D26" s="655">
        <f>1000000*$D$4+1000000</f>
        <v>1022500</v>
      </c>
      <c r="E26" s="1207">
        <f t="shared" si="3"/>
        <v>11.043835616438356</v>
      </c>
      <c r="F26" s="1210">
        <f t="shared" si="4"/>
        <v>10.372602739726027</v>
      </c>
      <c r="G26" s="1213">
        <f t="shared" si="2"/>
        <v>754941.3732249027</v>
      </c>
      <c r="H26" s="1158">
        <f t="shared" si="5"/>
        <v>788662.1012948854</v>
      </c>
      <c r="I26" s="1178">
        <f t="shared" si="6"/>
        <v>8111541.981752264</v>
      </c>
      <c r="J26" s="655">
        <f t="shared" si="7"/>
        <v>8494518.55816606</v>
      </c>
    </row>
    <row r="27" spans="2:10" ht="18" thickBot="1" thickTop="1">
      <c r="B27" s="1198"/>
      <c r="C27" s="1199"/>
      <c r="D27" s="1200"/>
      <c r="E27" s="1199"/>
      <c r="F27" s="1203" t="s">
        <v>193</v>
      </c>
      <c r="G27" s="1201">
        <f>SUM(G16:G26)</f>
        <v>948760.6230164926</v>
      </c>
      <c r="H27" s="1202">
        <f>SUM(H16:H26)</f>
        <v>988339.5608586037</v>
      </c>
      <c r="I27" s="1183">
        <f>SUM(I16:I26)</f>
        <v>9114250.733732618</v>
      </c>
      <c r="J27" s="1202">
        <f>SUM(J16:J26)</f>
        <v>9533951.862029837</v>
      </c>
    </row>
    <row r="28" spans="2:10" ht="18" thickBot="1" thickTop="1">
      <c r="B28" s="1159"/>
      <c r="C28" s="1160"/>
      <c r="D28" s="1195"/>
      <c r="E28" s="1160"/>
      <c r="F28" s="1161" t="s">
        <v>194</v>
      </c>
      <c r="G28" s="1168">
        <f>INT(ROUND(($D$5/1000000)*G27,0))</f>
        <v>47438031</v>
      </c>
      <c r="H28" s="1169">
        <f>INT(ROUND(($D$5/1000000)*H27,0))</f>
        <v>49416978</v>
      </c>
      <c r="I28" s="1214">
        <f>((D5/1000000)*I27)/G28</f>
        <v>9.606480856817832</v>
      </c>
      <c r="J28" s="1192">
        <f>((D5/1000000)*J27)/H28</f>
        <v>9.646433521319167</v>
      </c>
    </row>
    <row r="29" spans="2:9" ht="17.25" thickTop="1">
      <c r="B29" s="1162"/>
      <c r="C29" s="1163"/>
      <c r="D29" s="1196"/>
      <c r="E29" s="1163"/>
      <c r="F29" s="1164" t="s">
        <v>195</v>
      </c>
      <c r="G29" s="1170">
        <f>INT(ROUND(D5*D4*(365-M6)/365,0))</f>
        <v>1075685</v>
      </c>
      <c r="H29" s="1156">
        <f>INT(ROUND(D5*D4*(365-M7)/365,0))</f>
        <v>705822</v>
      </c>
      <c r="I29" t="s">
        <v>221</v>
      </c>
    </row>
    <row r="30" spans="2:9" ht="16.5">
      <c r="B30" s="1162"/>
      <c r="C30" s="1163"/>
      <c r="D30" s="1196"/>
      <c r="E30" s="1163"/>
      <c r="F30" s="1164" t="s">
        <v>196</v>
      </c>
      <c r="G30" s="1170">
        <f>G28-G29</f>
        <v>46362346</v>
      </c>
      <c r="H30" s="1156">
        <f>H28-H29</f>
        <v>48711156</v>
      </c>
      <c r="I30" t="s">
        <v>220</v>
      </c>
    </row>
    <row r="31" spans="2:9" ht="16.5">
      <c r="B31" s="1162"/>
      <c r="C31" s="1163"/>
      <c r="D31" s="1196"/>
      <c r="E31" s="1163"/>
      <c r="F31" s="1164" t="s">
        <v>219</v>
      </c>
      <c r="G31" s="1170">
        <f>ROUND((G30/$D$5)*100,2)</f>
        <v>92.72</v>
      </c>
      <c r="H31" s="1156">
        <f>ROUND((H30/$D$5)*100,2)</f>
        <v>97.42</v>
      </c>
      <c r="I31" t="s">
        <v>222</v>
      </c>
    </row>
    <row r="32" spans="2:8" ht="16.5">
      <c r="B32" s="1162"/>
      <c r="C32" s="1163"/>
      <c r="D32" s="1196"/>
      <c r="E32" s="1163"/>
      <c r="F32" s="1164" t="s">
        <v>223</v>
      </c>
      <c r="G32" s="1171">
        <f>D5*D4</f>
        <v>1125000</v>
      </c>
      <c r="H32" s="1205" t="s">
        <v>217</v>
      </c>
    </row>
    <row r="33" spans="2:9" ht="16.5">
      <c r="B33" s="1162"/>
      <c r="C33" s="1163"/>
      <c r="D33" s="1196"/>
      <c r="E33" s="1163"/>
      <c r="F33" s="1164" t="s">
        <v>197</v>
      </c>
      <c r="G33" s="1171">
        <f>H28-G28+G32</f>
        <v>3103947</v>
      </c>
      <c r="H33" s="852"/>
      <c r="I33" t="s">
        <v>224</v>
      </c>
    </row>
    <row r="34" spans="2:9" ht="17.25" thickBot="1">
      <c r="B34" s="1165"/>
      <c r="C34" s="1166"/>
      <c r="D34" s="1197"/>
      <c r="E34" s="1166"/>
      <c r="F34" s="1167" t="s">
        <v>198</v>
      </c>
      <c r="G34" s="1172">
        <f>(G33/G28)*(365/(G7-G6))</f>
        <v>0.09747975356372975</v>
      </c>
      <c r="H34" s="853"/>
      <c r="I34" t="str">
        <f>CONCATENATE("本交易從買進到賣出，歷經 ",G7-G6," 天")</f>
        <v>本交易從買進到賣出，歷經 245 天</v>
      </c>
    </row>
    <row r="35" spans="2:9" ht="17.25" thickTop="1">
      <c r="B35" s="854" t="s">
        <v>207</v>
      </c>
      <c r="C35" s="854"/>
      <c r="D35" s="1174"/>
      <c r="E35" s="1175"/>
      <c r="F35" s="1176"/>
      <c r="I35" s="1145"/>
    </row>
    <row r="36" spans="2:8" ht="16.5">
      <c r="B36" s="1173" t="s">
        <v>199</v>
      </c>
      <c r="F36" s="661" t="s">
        <v>207</v>
      </c>
      <c r="G36" s="1177">
        <f>G28</f>
        <v>47438031</v>
      </c>
      <c r="H36" t="s">
        <v>208</v>
      </c>
    </row>
    <row r="37" spans="2:8" ht="16.5">
      <c r="B37" s="1173" t="s">
        <v>200</v>
      </c>
      <c r="F37" s="661" t="s">
        <v>207</v>
      </c>
      <c r="G37" s="1177">
        <f>G30</f>
        <v>46362346</v>
      </c>
      <c r="H37" t="s">
        <v>208</v>
      </c>
    </row>
    <row r="38" spans="2:8" ht="16.5">
      <c r="B38" s="1173" t="s">
        <v>201</v>
      </c>
      <c r="F38" s="661" t="s">
        <v>207</v>
      </c>
      <c r="G38" s="1177">
        <f>G29</f>
        <v>1075685</v>
      </c>
      <c r="H38" t="s">
        <v>208</v>
      </c>
    </row>
    <row r="39" spans="2:8" ht="16.5">
      <c r="B39" s="1173" t="s">
        <v>202</v>
      </c>
      <c r="F39" s="661" t="s">
        <v>207</v>
      </c>
      <c r="G39" s="1177">
        <f>H28</f>
        <v>49416978</v>
      </c>
      <c r="H39" t="s">
        <v>208</v>
      </c>
    </row>
    <row r="40" spans="2:8" ht="16.5">
      <c r="B40" s="1173" t="s">
        <v>203</v>
      </c>
      <c r="F40" s="661" t="s">
        <v>207</v>
      </c>
      <c r="G40" s="1177">
        <f>H30</f>
        <v>48711156</v>
      </c>
      <c r="H40" t="s">
        <v>208</v>
      </c>
    </row>
    <row r="41" spans="2:8" ht="16.5">
      <c r="B41" s="1173" t="s">
        <v>204</v>
      </c>
      <c r="F41" s="661" t="s">
        <v>207</v>
      </c>
      <c r="G41" s="1177">
        <f>H29</f>
        <v>705822</v>
      </c>
      <c r="H41" t="s">
        <v>208</v>
      </c>
    </row>
    <row r="42" spans="2:8" ht="16.5">
      <c r="B42" s="1173" t="s">
        <v>205</v>
      </c>
      <c r="F42" s="661" t="s">
        <v>207</v>
      </c>
      <c r="G42" s="1177">
        <f>G33</f>
        <v>3103947</v>
      </c>
      <c r="H42" t="s">
        <v>265</v>
      </c>
    </row>
    <row r="43" spans="2:7" ht="16.5">
      <c r="B43" s="1173" t="s">
        <v>206</v>
      </c>
      <c r="F43" s="661" t="s">
        <v>207</v>
      </c>
      <c r="G43" s="660">
        <f>G34</f>
        <v>0.09747975356372975</v>
      </c>
    </row>
    <row r="44" spans="2:8" ht="16.5">
      <c r="B44" s="1173" t="s">
        <v>213</v>
      </c>
      <c r="F44" s="661" t="s">
        <v>207</v>
      </c>
      <c r="G44" s="1204">
        <f>I28</f>
        <v>9.606480856817832</v>
      </c>
      <c r="H44" t="s">
        <v>215</v>
      </c>
    </row>
    <row r="45" spans="2:8" ht="16.5">
      <c r="B45" s="1173" t="s">
        <v>214</v>
      </c>
      <c r="F45" s="661" t="s">
        <v>207</v>
      </c>
      <c r="G45" s="1204">
        <f>J28</f>
        <v>9.646433521319167</v>
      </c>
      <c r="H45" t="s">
        <v>215</v>
      </c>
    </row>
  </sheetData>
  <mergeCells count="2">
    <mergeCell ref="I10:I12"/>
    <mergeCell ref="J10:J1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X43"/>
  <sheetViews>
    <sheetView workbookViewId="0" topLeftCell="A10">
      <selection activeCell="C18" sqref="C18"/>
    </sheetView>
  </sheetViews>
  <sheetFormatPr defaultColWidth="9.00390625" defaultRowHeight="16.5"/>
  <cols>
    <col min="1" max="1" width="5.75390625" style="312" customWidth="1"/>
    <col min="2" max="2" width="14.375" style="3" customWidth="1"/>
    <col min="3" max="3" width="15.25390625" style="3" customWidth="1"/>
    <col min="4" max="4" width="17.125" style="3" customWidth="1"/>
    <col min="5" max="5" width="13.875" style="3" customWidth="1"/>
    <col min="6" max="6" width="21.25390625" style="3" customWidth="1"/>
    <col min="7" max="7" width="23.875" style="313" customWidth="1"/>
    <col min="8" max="8" width="2.625" style="3" customWidth="1"/>
    <col min="9" max="9" width="4.25390625" style="3" hidden="1" customWidth="1"/>
    <col min="10" max="10" width="5.25390625" style="312" hidden="1" customWidth="1"/>
    <col min="11" max="12" width="4.75390625" style="312" hidden="1" customWidth="1"/>
    <col min="13" max="13" width="13.50390625" style="312" hidden="1" customWidth="1"/>
    <col min="14" max="14" width="5.50390625" style="312" hidden="1" customWidth="1"/>
    <col min="15" max="15" width="5.125" style="312" hidden="1" customWidth="1"/>
    <col min="16" max="17" width="4.75390625" style="312" hidden="1" customWidth="1"/>
    <col min="18" max="21" width="10.75390625" style="3" hidden="1" customWidth="1"/>
    <col min="22" max="24" width="0" style="312" hidden="1" customWidth="1"/>
    <col min="25" max="16384" width="9.00390625" style="3" customWidth="1"/>
  </cols>
  <sheetData>
    <row r="1" spans="1:24" s="9" customFormat="1" ht="30" customHeight="1" thickBot="1">
      <c r="A1" s="299"/>
      <c r="B1" s="1101" t="s">
        <v>2604</v>
      </c>
      <c r="C1" s="1102"/>
      <c r="D1" s="1102"/>
      <c r="E1" s="1102"/>
      <c r="F1" s="1103"/>
      <c r="J1" s="299"/>
      <c r="K1" s="299"/>
      <c r="L1" s="299"/>
      <c r="M1" s="299"/>
      <c r="N1" s="299"/>
      <c r="O1" s="299"/>
      <c r="P1" s="299"/>
      <c r="Q1" s="299"/>
      <c r="V1" s="299"/>
      <c r="W1" s="299"/>
      <c r="X1" s="299"/>
    </row>
    <row r="2" spans="1:24" s="9" customFormat="1" ht="16.5" customHeight="1">
      <c r="A2" s="300" t="str">
        <f>CONCATENATE("題目：某甲向證券公司債券部買入央債93-8一口，面額",E14,"元，")</f>
        <v>題目：某甲向證券公司債券部買入央債93-8一口，面額50000000元，</v>
      </c>
      <c r="F2" s="301">
        <f>B14</f>
        <v>38261</v>
      </c>
      <c r="G2" s="302" t="str">
        <f>CONCATENATE("買斷，成交殖利率",B16*100,"  %")</f>
        <v>買斷，成交殖利率2.65  %</v>
      </c>
      <c r="J2" s="299"/>
      <c r="K2" s="299"/>
      <c r="L2" s="299"/>
      <c r="M2" s="299"/>
      <c r="N2" s="299"/>
      <c r="O2" s="299"/>
      <c r="P2" s="299"/>
      <c r="Q2" s="299"/>
      <c r="V2" s="299"/>
      <c r="W2" s="299"/>
      <c r="X2" s="299"/>
    </row>
    <row r="3" spans="1:24" s="306" customFormat="1" ht="16.5" customHeight="1">
      <c r="A3" s="303"/>
      <c r="B3" s="304">
        <f>C14</f>
        <v>38290</v>
      </c>
      <c r="C3" s="305" t="str">
        <f>CONCATENATE("賣斷，成交殖利率",C16*100,"%。保證金交易的RS利率報價為",C18*100," %。試問：")</f>
        <v>賣斷，成交殖利率2.65%。保證金交易的RS利率報價為2.625 %。試問：</v>
      </c>
      <c r="G3" s="307"/>
      <c r="J3" s="303"/>
      <c r="K3" s="303"/>
      <c r="L3" s="303"/>
      <c r="M3" s="303"/>
      <c r="N3" s="303"/>
      <c r="O3" s="303"/>
      <c r="P3" s="303"/>
      <c r="Q3" s="303"/>
      <c r="V3" s="303"/>
      <c r="W3" s="303"/>
      <c r="X3" s="303"/>
    </row>
    <row r="4" spans="1:24" s="306" customFormat="1" ht="16.5" customHeight="1">
      <c r="A4" s="308" t="s">
        <v>2605</v>
      </c>
      <c r="B4" s="304">
        <f>B14</f>
        <v>38261</v>
      </c>
      <c r="C4" s="305" t="str">
        <f>CONCATENATE("買斷交易，某甲應付的成交總金額?","        答 ：$",ROUND(D32,0)," 元")</f>
        <v>買斷交易，某甲應付的成交總金額?        答 ：$49948677 元</v>
      </c>
      <c r="G4" s="307"/>
      <c r="J4" s="303"/>
      <c r="K4" s="303"/>
      <c r="L4" s="303"/>
      <c r="M4" s="303"/>
      <c r="N4" s="303"/>
      <c r="O4" s="303"/>
      <c r="P4" s="303"/>
      <c r="Q4" s="303"/>
      <c r="V4" s="303"/>
      <c r="W4" s="303"/>
      <c r="X4" s="303"/>
    </row>
    <row r="5" spans="1:24" s="9" customFormat="1" ht="16.5" customHeight="1">
      <c r="A5" s="309" t="str">
        <f>CONCATENATE("    (2)    買斷成交總金額當中之價格、利息各若干元?","        答：價格$",ROUND(D34,0)," 元；利息$",ROUND(D33,0)," 元")</f>
        <v>    (2)    買斷成交總金額當中之價格、利息各若干元?        答：價格$49891142 元；利息$57534 元</v>
      </c>
      <c r="B5" s="214"/>
      <c r="C5" s="214"/>
      <c r="J5" s="299"/>
      <c r="K5" s="299"/>
      <c r="L5" s="299"/>
      <c r="M5" s="299"/>
      <c r="N5" s="299"/>
      <c r="O5" s="299"/>
      <c r="P5" s="299"/>
      <c r="Q5" s="299"/>
      <c r="V5" s="299"/>
      <c r="W5" s="299"/>
      <c r="X5" s="299"/>
    </row>
    <row r="6" spans="1:24" s="9" customFormat="1" ht="16.5" customHeight="1">
      <c r="A6" s="310" t="s">
        <v>2606</v>
      </c>
      <c r="B6" s="304">
        <f>B14</f>
        <v>38261</v>
      </c>
      <c r="C6" s="311" t="str">
        <f>CONCATENATE("買斷成交時，債券的修正後馬克雷存續期間為若干?","        答：修正後馬克雷存續期間為 ",ROUND(F31,2)," 年")</f>
        <v>買斷成交時，債券的修正後馬克雷存續期間為若干?        答：修正後馬克雷存續期間為 8.65 年</v>
      </c>
      <c r="J6" s="299"/>
      <c r="K6" s="299"/>
      <c r="L6" s="299"/>
      <c r="M6" s="299"/>
      <c r="N6" s="299"/>
      <c r="O6" s="299"/>
      <c r="P6" s="299"/>
      <c r="Q6" s="299"/>
      <c r="V6" s="299"/>
      <c r="W6" s="299"/>
      <c r="X6" s="299"/>
    </row>
    <row r="7" spans="1:24" s="9" customFormat="1" ht="16.5" customHeight="1">
      <c r="A7" s="310" t="s">
        <v>1236</v>
      </c>
      <c r="B7" s="304">
        <f>B14</f>
        <v>38261</v>
      </c>
      <c r="C7" s="309" t="str">
        <f>CONCATENATE("買斷成交時從事保證金交易時，應付保證金若干?","        答：應付保證金為$",ROUND(D16,0)," 元")</f>
        <v>買斷成交時從事保證金交易時，應付保證金若干?        答：應付保證金為$2170000 元</v>
      </c>
      <c r="I7" s="302"/>
      <c r="J7" s="299"/>
      <c r="K7" s="299"/>
      <c r="L7" s="299"/>
      <c r="M7" s="299"/>
      <c r="N7" s="299"/>
      <c r="O7" s="299"/>
      <c r="P7" s="299"/>
      <c r="Q7" s="299"/>
      <c r="R7" s="306"/>
      <c r="U7" s="302"/>
      <c r="V7" s="299"/>
      <c r="W7" s="299"/>
      <c r="X7" s="299"/>
    </row>
    <row r="8" spans="1:24" s="9" customFormat="1" ht="16.5" customHeight="1">
      <c r="A8" s="310" t="s">
        <v>1237</v>
      </c>
      <c r="B8" s="304">
        <f>C14</f>
        <v>38290</v>
      </c>
      <c r="C8" s="309" t="str">
        <f>CONCATENATE("某甲以成交殖利率",C16*100,"%賣斷予證券公司，試問投資報酬率為若干?","答：期間投資報酬率為 ",ROUND(100*(E18-D16)/D16,2)," %")</f>
        <v>某甲以成交殖利率2.65%賣斷予證券公司，試問投資報酬率為若干?答：期間投資報酬率為 0.2 %</v>
      </c>
      <c r="I8" s="302"/>
      <c r="J8" s="299"/>
      <c r="K8" s="299"/>
      <c r="L8" s="299"/>
      <c r="M8" s="299"/>
      <c r="N8" s="299"/>
      <c r="O8" s="299"/>
      <c r="P8" s="299"/>
      <c r="Q8" s="299"/>
      <c r="R8" s="306"/>
      <c r="U8" s="302"/>
      <c r="V8" s="299"/>
      <c r="W8" s="299"/>
      <c r="X8" s="299"/>
    </row>
    <row r="9" spans="1:24" s="9" customFormat="1" ht="16.5" customHeight="1" thickBot="1">
      <c r="A9" s="310" t="s">
        <v>1238</v>
      </c>
      <c r="B9" s="304">
        <f>C14</f>
        <v>38290</v>
      </c>
      <c r="C9" s="309" t="str">
        <f>CONCATENATE("某甲以成交殖利率",C16*100,"%賣斷予證券公司，試問投資報酬率為若干?","答：年化投資報酬率為 ",ROUND(F18*100,2)," %")</f>
        <v>某甲以成交殖利率2.65%賣斷予證券公司，試問投資報酬率為若干?答：年化投資報酬率為 2.47 %</v>
      </c>
      <c r="I9" s="302"/>
      <c r="J9" s="299"/>
      <c r="K9" s="299"/>
      <c r="L9" s="299"/>
      <c r="M9" s="299"/>
      <c r="N9" s="299"/>
      <c r="O9" s="299"/>
      <c r="P9" s="299"/>
      <c r="Q9" s="299"/>
      <c r="R9" s="3"/>
      <c r="U9" s="302"/>
      <c r="V9" s="299"/>
      <c r="W9" s="299"/>
      <c r="X9" s="299"/>
    </row>
    <row r="10" spans="2:21" ht="26.25" customHeight="1" thickTop="1">
      <c r="B10" s="1104" t="s">
        <v>2607</v>
      </c>
      <c r="C10" s="1105"/>
      <c r="D10" s="1105"/>
      <c r="E10" s="1106"/>
      <c r="F10" s="1110" t="str">
        <f>CONCATENATE("本計算題中，保證金每口取25倍Macaulay  duration進位後之萬元大整數；                      ",IF(B16&lt;C16,"YTMb &lt; YTMs",IF(B16&gt;C16,"YTMb &gt; YTMs","YTMb = YTMs")))</f>
        <v>本計算題中，保證金每口取25倍Macaulay  duration進位後之萬元大整數；                      YTMb = YTMs</v>
      </c>
      <c r="G10" s="3"/>
      <c r="I10" s="313"/>
      <c r="U10" s="313"/>
    </row>
    <row r="11" spans="2:21" ht="26.25" customHeight="1">
      <c r="B11" s="1107"/>
      <c r="C11" s="1108"/>
      <c r="D11" s="1108"/>
      <c r="E11" s="1109"/>
      <c r="F11" s="1111"/>
      <c r="G11" s="3"/>
      <c r="I11" s="313"/>
      <c r="U11" s="313"/>
    </row>
    <row r="12" spans="2:21" ht="21" customHeight="1">
      <c r="B12" s="314" t="s">
        <v>2608</v>
      </c>
      <c r="C12" s="315">
        <v>38245</v>
      </c>
      <c r="D12" s="218" t="s">
        <v>2609</v>
      </c>
      <c r="E12" s="315">
        <v>41897</v>
      </c>
      <c r="F12" s="1112"/>
      <c r="G12" s="3"/>
      <c r="I12" s="313"/>
      <c r="U12" s="313"/>
    </row>
    <row r="13" spans="2:6" ht="22.5" customHeight="1">
      <c r="B13" s="316" t="s">
        <v>1147</v>
      </c>
      <c r="C13" s="317" t="s">
        <v>1148</v>
      </c>
      <c r="D13" s="317" t="s">
        <v>1149</v>
      </c>
      <c r="E13" s="317" t="s">
        <v>1150</v>
      </c>
      <c r="F13" s="318" t="s">
        <v>1151</v>
      </c>
    </row>
    <row r="14" spans="1:21" ht="22.5" customHeight="1">
      <c r="A14" s="369"/>
      <c r="B14" s="319">
        <v>38261</v>
      </c>
      <c r="C14" s="320">
        <v>38290</v>
      </c>
      <c r="D14" s="321">
        <f>C14-B14</f>
        <v>29</v>
      </c>
      <c r="E14" s="322">
        <v>50000000</v>
      </c>
      <c r="F14" s="323">
        <v>0.02625</v>
      </c>
      <c r="G14" s="324"/>
      <c r="I14" s="313"/>
      <c r="S14" s="313"/>
      <c r="T14" s="313"/>
      <c r="U14" s="313"/>
    </row>
    <row r="15" spans="2:21" ht="32.25" customHeight="1" thickBot="1">
      <c r="B15" s="325" t="s">
        <v>1152</v>
      </c>
      <c r="C15" s="326" t="s">
        <v>1153</v>
      </c>
      <c r="D15" s="327" t="s">
        <v>1154</v>
      </c>
      <c r="E15" s="326" t="s">
        <v>1155</v>
      </c>
      <c r="F15" s="328" t="s">
        <v>1156</v>
      </c>
      <c r="G15" s="329" t="s">
        <v>1157</v>
      </c>
      <c r="I15" s="313"/>
      <c r="S15" s="313"/>
      <c r="T15" s="313"/>
      <c r="U15" s="313"/>
    </row>
    <row r="16" spans="2:21" ht="22.5" customHeight="1" thickBot="1" thickTop="1">
      <c r="B16" s="330">
        <v>0.0265</v>
      </c>
      <c r="C16" s="331">
        <v>0.0265</v>
      </c>
      <c r="D16" s="332">
        <f>(E14/50000000)*ROUNDUP(F31*25,0)*10000</f>
        <v>2170000</v>
      </c>
      <c r="E16" s="333">
        <f>C12</f>
        <v>38245</v>
      </c>
      <c r="F16" s="334">
        <v>38610</v>
      </c>
      <c r="G16" s="335">
        <f>IF(D14&lt;365,0,INT(D14/365)*E14*F14)</f>
        <v>0</v>
      </c>
      <c r="I16" s="313"/>
      <c r="M16" s="336">
        <f>K20/L20</f>
        <v>0.9561643835616438</v>
      </c>
      <c r="S16" s="313"/>
      <c r="T16" s="313"/>
      <c r="U16" s="313"/>
    </row>
    <row r="17" spans="2:21" ht="20.25" customHeight="1" thickBot="1" thickTop="1">
      <c r="B17" s="337" t="s">
        <v>446</v>
      </c>
      <c r="C17" s="338" t="s">
        <v>447</v>
      </c>
      <c r="D17" s="339" t="s">
        <v>448</v>
      </c>
      <c r="E17" s="340" t="s">
        <v>449</v>
      </c>
      <c r="F17" s="341" t="s">
        <v>450</v>
      </c>
      <c r="G17" s="342" t="s">
        <v>451</v>
      </c>
      <c r="I17" s="336"/>
      <c r="M17" s="336">
        <f>P20/Q20</f>
        <v>0.8767123287671232</v>
      </c>
      <c r="S17" s="336">
        <f>MIN(S21:S30)</f>
        <v>0.9561643835616438</v>
      </c>
      <c r="U17" s="336">
        <f>MIN(U21:U30)</f>
        <v>0.8767123287671232</v>
      </c>
    </row>
    <row r="18" spans="2:21" ht="20.25" customHeight="1" thickBot="1" thickTop="1">
      <c r="B18" s="343">
        <f>D32-D16</f>
        <v>47778676.59014282</v>
      </c>
      <c r="C18" s="510">
        <v>0.02625</v>
      </c>
      <c r="D18" s="345">
        <f>B18*(1+(D14/365)*C18)</f>
        <v>47878324.58344212</v>
      </c>
      <c r="E18" s="346">
        <f>E32-D18+IF(D14&lt;365,0,INT(D14/365)*E14*F14)</f>
        <v>2174256.5318361595</v>
      </c>
      <c r="F18" s="347">
        <f>((E18-D16)/D16)*(365/D14)</f>
        <v>0.024688290484637335</v>
      </c>
      <c r="G18" s="348">
        <f>D18-B18</f>
        <v>99647.99329930544</v>
      </c>
      <c r="I18" s="1113" t="s">
        <v>452</v>
      </c>
      <c r="J18" s="1114"/>
      <c r="K18" s="1114"/>
      <c r="L18" s="1114"/>
      <c r="M18" s="1115"/>
      <c r="N18" s="1113" t="s">
        <v>453</v>
      </c>
      <c r="O18" s="1127"/>
      <c r="P18" s="1127"/>
      <c r="Q18" s="1128"/>
      <c r="R18" s="1129" t="s">
        <v>2494</v>
      </c>
      <c r="S18" s="1129" t="s">
        <v>2495</v>
      </c>
      <c r="T18" s="1129" t="s">
        <v>2747</v>
      </c>
      <c r="U18" s="1116" t="s">
        <v>2748</v>
      </c>
    </row>
    <row r="19" spans="1:24" s="9" customFormat="1" ht="20.25" customHeight="1" thickBot="1" thickTop="1">
      <c r="A19" s="299"/>
      <c r="B19" s="1118" t="s">
        <v>2749</v>
      </c>
      <c r="C19" s="1119"/>
      <c r="D19" s="1119"/>
      <c r="E19" s="1119"/>
      <c r="F19" s="349" t="str">
        <f>IF(E18&gt;D16,CONCATENATE("淨利 = $",ROUND(E18-D16,0)),CONCATENATE("淨損 = $",ROUND(E18-D16,0)))</f>
        <v>淨利 = $4257</v>
      </c>
      <c r="G19" s="350">
        <f>E18-D16+G18</f>
        <v>103904.52513546497</v>
      </c>
      <c r="I19" s="351"/>
      <c r="J19" s="352"/>
      <c r="K19" s="353" t="s">
        <v>2750</v>
      </c>
      <c r="L19" s="354" t="s">
        <v>57</v>
      </c>
      <c r="M19" s="355">
        <f>SUM(M21:M30)</f>
        <v>38610</v>
      </c>
      <c r="N19" s="356"/>
      <c r="O19" s="303"/>
      <c r="P19" s="353" t="s">
        <v>58</v>
      </c>
      <c r="Q19" s="354" t="s">
        <v>59</v>
      </c>
      <c r="R19" s="1130"/>
      <c r="S19" s="1130"/>
      <c r="T19" s="1130"/>
      <c r="U19" s="1117"/>
      <c r="V19" s="299"/>
      <c r="W19" s="299"/>
      <c r="X19" s="299"/>
    </row>
    <row r="20" spans="1:24" s="9" customFormat="1" ht="36" customHeight="1" thickBot="1" thickTop="1">
      <c r="A20" s="357" t="s">
        <v>60</v>
      </c>
      <c r="B20" s="358" t="s">
        <v>61</v>
      </c>
      <c r="C20" s="219" t="s">
        <v>62</v>
      </c>
      <c r="D20" s="85" t="s">
        <v>63</v>
      </c>
      <c r="E20" s="220" t="s">
        <v>64</v>
      </c>
      <c r="F20" s="359" t="s">
        <v>65</v>
      </c>
      <c r="G20" s="360" t="s">
        <v>66</v>
      </c>
      <c r="I20" s="361" t="s">
        <v>67</v>
      </c>
      <c r="J20" s="362"/>
      <c r="K20" s="363">
        <f>F16-B14</f>
        <v>349</v>
      </c>
      <c r="L20" s="364">
        <f>F16-E16</f>
        <v>365</v>
      </c>
      <c r="M20" s="355">
        <f>M19+L20</f>
        <v>38975</v>
      </c>
      <c r="N20" s="361" t="s">
        <v>68</v>
      </c>
      <c r="O20" s="363"/>
      <c r="P20" s="363">
        <f>F16-C14</f>
        <v>320</v>
      </c>
      <c r="Q20" s="364">
        <f>F16-E16</f>
        <v>365</v>
      </c>
      <c r="R20" s="365">
        <f>F16-B14</f>
        <v>349</v>
      </c>
      <c r="S20" s="366">
        <f>L20</f>
        <v>365</v>
      </c>
      <c r="T20" s="367">
        <f>P20</f>
        <v>320</v>
      </c>
      <c r="U20" s="368">
        <f>Q20</f>
        <v>365</v>
      </c>
      <c r="V20" s="299"/>
      <c r="W20" s="299"/>
      <c r="X20" s="299"/>
    </row>
    <row r="21" spans="1:21" ht="14.25" customHeight="1" thickTop="1">
      <c r="A21" s="369">
        <f aca="true" t="shared" si="0" ref="A21:A30">IF(((B21-$C$12)/365)-(($B$14-$C$12)/365)&lt;0,0,INT(((B21-$C$12)/365)-(($B$14-$C$12)/365)))</f>
        <v>0</v>
      </c>
      <c r="B21" s="370">
        <v>38610</v>
      </c>
      <c r="C21" s="371">
        <f>1000000*F14</f>
        <v>26250</v>
      </c>
      <c r="D21" s="372">
        <f>IF(AND(A21=0,R21=0),0,C21/((1+$B$16)^(A21+$K$20/$L$20)))</f>
        <v>25601.669142647468</v>
      </c>
      <c r="E21" s="372">
        <f>IF(AND(T21=0,N21=0),0,C21/((1+$C$16)^(A21+$T$20/$U$20)))</f>
        <v>25654.92639502214</v>
      </c>
      <c r="F21" s="373">
        <f>IF(AND(A21=0,R21=0),0,((-1)*C21*(A21+$K$20/$L$20))/((1+$B$16)^(A21+$K$20/$L$20+1)))</f>
        <v>-23847.44685234162</v>
      </c>
      <c r="G21" s="374">
        <f>IF(AND(T21=0,N21=0),0,((-1)*C21*(A21+$T$20/$U$20))/((1+$C$16)^(A21+$T$20/$U$20+1)))</f>
        <v>-21911.33976047637</v>
      </c>
      <c r="I21" s="375">
        <f aca="true" t="shared" si="1" ref="I21:I30">A21</f>
        <v>0</v>
      </c>
      <c r="J21" s="352">
        <f>IF(((B21-$C$12)/365)-(($B$14-$C$12)/365)&lt;0,0,B21-$B$14)</f>
        <v>349</v>
      </c>
      <c r="K21" s="376">
        <f aca="true" t="shared" si="2" ref="K21:K30">IF(A21=1,R20,"")</f>
      </c>
      <c r="L21" s="377">
        <f aca="true" t="shared" si="3" ref="L21:L30">IF(AND(I20=0,I21&gt;0),B21-B20,"")</f>
      </c>
      <c r="M21" s="378">
        <f aca="true" t="shared" si="4" ref="M21:M30">IF(AND(I20=0,I21&gt;0),B20,"")</f>
      </c>
      <c r="N21" s="352">
        <f aca="true" t="shared" si="5" ref="N21:N30">IF(((B21-$C$12)/365)-(($C$14-$C$12)/365)&lt;0,0,INT(((B21-$C$12)/365)-(($C$14-$C$12)/365)))</f>
        <v>0</v>
      </c>
      <c r="O21" s="376">
        <f>IF(((B21-$C$12)/365)-(($C$14-$C$12)/365)&lt;0,0,B21-$C$14)</f>
        <v>320</v>
      </c>
      <c r="P21" s="376">
        <f aca="true" t="shared" si="6" ref="P21:P30">IF(N21=1,O20,"")</f>
      </c>
      <c r="Q21" s="377"/>
      <c r="R21" s="379">
        <f aca="true" t="shared" si="7" ref="R21:R30">IF(((B21-$C$12)/365)-(($B$14-$C$12)/365)&lt;0,0,B21-$B$14)</f>
        <v>349</v>
      </c>
      <c r="S21" s="380">
        <f aca="true" t="shared" si="8" ref="S21:S31">IF(R21=0,"",INT(R21/$S$20)+$R$20/$S$20)</f>
        <v>0.9561643835616438</v>
      </c>
      <c r="T21" s="379">
        <f aca="true" t="shared" si="9" ref="T21:T30">IF(((B21-$C$12)/365)-(($C$14-$C$12)/365)&lt;0,0,B21-$C$14)</f>
        <v>320</v>
      </c>
      <c r="U21" s="381">
        <f aca="true" t="shared" si="10" ref="U21:U31">IF(T21=0,"",INT(T21/$U$20)+$T$20/$U$20)</f>
        <v>0.8767123287671232</v>
      </c>
    </row>
    <row r="22" spans="1:21" ht="14.25" customHeight="1">
      <c r="A22" s="369">
        <f t="shared" si="0"/>
        <v>1</v>
      </c>
      <c r="B22" s="370">
        <f>B21+365</f>
        <v>38975</v>
      </c>
      <c r="C22" s="221">
        <f aca="true" t="shared" si="11" ref="C22:C29">$C$21</f>
        <v>26250</v>
      </c>
      <c r="D22" s="372">
        <f aca="true" t="shared" si="12" ref="D22:D30">IF(AND(A22=0,R22=0),0,C22/((1+$B$16)^(A22+$K$20/$L$20)))</f>
        <v>24940.739544712585</v>
      </c>
      <c r="E22" s="372">
        <f aca="true" t="shared" si="13" ref="E22:E30">IF(AND(T22=0,N22=0),0,C22/((1+$C$16)^(A22+$T$20/$U$20)))</f>
        <v>24992.621914293362</v>
      </c>
      <c r="F22" s="373">
        <f aca="true" t="shared" si="14" ref="F22:F30">IF(AND(A22=0,R22=0),0,((-1)*C22*(A22+$K$20/$L$20))/((1+$B$16)^(A22+$K$20/$L$20+1)))</f>
        <v>-47528.67647058374</v>
      </c>
      <c r="G22" s="374">
        <f aca="true" t="shared" si="15" ref="G22:G30">IF(AND(T22=0,N22=0),0,((-1)*C22*(A22+$T$20/$U$20))/((1+$C$16)^(A22+$T$20/$U$20+1)))</f>
        <v>-45693.09466611762</v>
      </c>
      <c r="I22" s="375">
        <f t="shared" si="1"/>
        <v>1</v>
      </c>
      <c r="J22" s="352">
        <f aca="true" t="shared" si="16" ref="J22:J30">R22-R21</f>
        <v>365</v>
      </c>
      <c r="K22" s="376">
        <f t="shared" si="2"/>
        <v>349</v>
      </c>
      <c r="L22" s="377">
        <f t="shared" si="3"/>
        <v>365</v>
      </c>
      <c r="M22" s="378">
        <f t="shared" si="4"/>
        <v>38610</v>
      </c>
      <c r="N22" s="352">
        <f t="shared" si="5"/>
        <v>1</v>
      </c>
      <c r="O22" s="376">
        <f aca="true" t="shared" si="17" ref="O22:O30">T22-T21</f>
        <v>365</v>
      </c>
      <c r="P22" s="376">
        <f t="shared" si="6"/>
        <v>320</v>
      </c>
      <c r="Q22" s="377">
        <f aca="true" t="shared" si="18" ref="Q22:Q30">IF(AND(N21=0,N22&gt;0),B22-B21,"")</f>
        <v>365</v>
      </c>
      <c r="R22" s="379">
        <f t="shared" si="7"/>
        <v>714</v>
      </c>
      <c r="S22" s="380">
        <f t="shared" si="8"/>
        <v>1.9561643835616438</v>
      </c>
      <c r="T22" s="379">
        <f t="shared" si="9"/>
        <v>685</v>
      </c>
      <c r="U22" s="381">
        <f t="shared" si="10"/>
        <v>1.8767123287671232</v>
      </c>
    </row>
    <row r="23" spans="1:21" ht="14.25" customHeight="1">
      <c r="A23" s="369">
        <f t="shared" si="0"/>
        <v>2</v>
      </c>
      <c r="B23" s="370">
        <f>B22+365</f>
        <v>39340</v>
      </c>
      <c r="C23" s="221">
        <f t="shared" si="11"/>
        <v>26250</v>
      </c>
      <c r="D23" s="372">
        <f t="shared" si="12"/>
        <v>24296.87242543847</v>
      </c>
      <c r="E23" s="372">
        <f t="shared" si="13"/>
        <v>24347.415406033477</v>
      </c>
      <c r="F23" s="373">
        <f t="shared" si="14"/>
        <v>-69971.30920216485</v>
      </c>
      <c r="G23" s="374">
        <f t="shared" si="15"/>
        <v>-68232.3527249402</v>
      </c>
      <c r="I23" s="375">
        <f t="shared" si="1"/>
        <v>2</v>
      </c>
      <c r="J23" s="352">
        <f t="shared" si="16"/>
        <v>365</v>
      </c>
      <c r="K23" s="376">
        <f t="shared" si="2"/>
      </c>
      <c r="L23" s="377">
        <f t="shared" si="3"/>
      </c>
      <c r="M23" s="378">
        <f t="shared" si="4"/>
      </c>
      <c r="N23" s="352">
        <f t="shared" si="5"/>
        <v>2</v>
      </c>
      <c r="O23" s="376">
        <f t="shared" si="17"/>
        <v>365</v>
      </c>
      <c r="P23" s="376">
        <f t="shared" si="6"/>
      </c>
      <c r="Q23" s="377">
        <f t="shared" si="18"/>
      </c>
      <c r="R23" s="379">
        <f t="shared" si="7"/>
        <v>1079</v>
      </c>
      <c r="S23" s="380">
        <f t="shared" si="8"/>
        <v>2.956164383561644</v>
      </c>
      <c r="T23" s="379">
        <f t="shared" si="9"/>
        <v>1050</v>
      </c>
      <c r="U23" s="381">
        <f t="shared" si="10"/>
        <v>2.8767123287671232</v>
      </c>
    </row>
    <row r="24" spans="1:21" ht="14.25" customHeight="1">
      <c r="A24" s="369">
        <f t="shared" si="0"/>
        <v>3</v>
      </c>
      <c r="B24" s="370">
        <f>B23+365+1</f>
        <v>39706</v>
      </c>
      <c r="C24" s="221">
        <f t="shared" si="11"/>
        <v>26250</v>
      </c>
      <c r="D24" s="372">
        <f t="shared" si="12"/>
        <v>23669.627301937133</v>
      </c>
      <c r="E24" s="372">
        <f t="shared" si="13"/>
        <v>23718.865471050638</v>
      </c>
      <c r="F24" s="373">
        <f t="shared" si="14"/>
        <v>-91223.51339902775</v>
      </c>
      <c r="G24" s="374">
        <f t="shared" si="15"/>
        <v>-89577.4166546428</v>
      </c>
      <c r="I24" s="375">
        <f t="shared" si="1"/>
        <v>3</v>
      </c>
      <c r="J24" s="352">
        <f t="shared" si="16"/>
        <v>366</v>
      </c>
      <c r="K24" s="376">
        <f t="shared" si="2"/>
      </c>
      <c r="L24" s="377">
        <f t="shared" si="3"/>
      </c>
      <c r="M24" s="378">
        <f t="shared" si="4"/>
      </c>
      <c r="N24" s="352">
        <f t="shared" si="5"/>
        <v>3</v>
      </c>
      <c r="O24" s="376">
        <f t="shared" si="17"/>
        <v>366</v>
      </c>
      <c r="P24" s="376">
        <f t="shared" si="6"/>
      </c>
      <c r="Q24" s="377">
        <f t="shared" si="18"/>
      </c>
      <c r="R24" s="379">
        <f t="shared" si="7"/>
        <v>1445</v>
      </c>
      <c r="S24" s="380">
        <f t="shared" si="8"/>
        <v>3.956164383561644</v>
      </c>
      <c r="T24" s="379">
        <f t="shared" si="9"/>
        <v>1416</v>
      </c>
      <c r="U24" s="381">
        <f t="shared" si="10"/>
        <v>3.8767123287671232</v>
      </c>
    </row>
    <row r="25" spans="1:21" ht="14.25" customHeight="1">
      <c r="A25" s="369">
        <f t="shared" si="0"/>
        <v>4</v>
      </c>
      <c r="B25" s="370">
        <f>B24+365</f>
        <v>40071</v>
      </c>
      <c r="C25" s="221">
        <f t="shared" si="11"/>
        <v>26250</v>
      </c>
      <c r="D25" s="372">
        <f t="shared" si="12"/>
        <v>23058.575062773634</v>
      </c>
      <c r="E25" s="372">
        <f t="shared" si="13"/>
        <v>23106.542105261215</v>
      </c>
      <c r="F25" s="373">
        <f t="shared" si="14"/>
        <v>-111331.79587121423</v>
      </c>
      <c r="G25" s="374">
        <f t="shared" si="15"/>
        <v>-109774.92329264882</v>
      </c>
      <c r="I25" s="375">
        <f t="shared" si="1"/>
        <v>4</v>
      </c>
      <c r="J25" s="352">
        <f t="shared" si="16"/>
        <v>365</v>
      </c>
      <c r="K25" s="376">
        <f t="shared" si="2"/>
      </c>
      <c r="L25" s="377">
        <f t="shared" si="3"/>
      </c>
      <c r="M25" s="378">
        <f t="shared" si="4"/>
      </c>
      <c r="N25" s="352">
        <f t="shared" si="5"/>
        <v>4</v>
      </c>
      <c r="O25" s="376">
        <f t="shared" si="17"/>
        <v>365</v>
      </c>
      <c r="P25" s="376">
        <f t="shared" si="6"/>
      </c>
      <c r="Q25" s="377">
        <f t="shared" si="18"/>
      </c>
      <c r="R25" s="379">
        <f t="shared" si="7"/>
        <v>1810</v>
      </c>
      <c r="S25" s="380">
        <f t="shared" si="8"/>
        <v>4.956164383561644</v>
      </c>
      <c r="T25" s="379">
        <f t="shared" si="9"/>
        <v>1781</v>
      </c>
      <c r="U25" s="381">
        <f t="shared" si="10"/>
        <v>4.876712328767123</v>
      </c>
    </row>
    <row r="26" spans="1:21" ht="14.25" customHeight="1">
      <c r="A26" s="369">
        <f t="shared" si="0"/>
        <v>5</v>
      </c>
      <c r="B26" s="370">
        <f>B25+365</f>
        <v>40436</v>
      </c>
      <c r="C26" s="221">
        <f t="shared" si="11"/>
        <v>26250</v>
      </c>
      <c r="D26" s="372">
        <f t="shared" si="12"/>
        <v>22463.297674401983</v>
      </c>
      <c r="E26" s="372">
        <f t="shared" si="13"/>
        <v>22510.026405515066</v>
      </c>
      <c r="F26" s="373">
        <f t="shared" si="14"/>
        <v>-130341.05557293347</v>
      </c>
      <c r="G26" s="374">
        <f t="shared" si="15"/>
        <v>-128869.89741662337</v>
      </c>
      <c r="I26" s="375">
        <f t="shared" si="1"/>
        <v>5</v>
      </c>
      <c r="J26" s="352">
        <f t="shared" si="16"/>
        <v>365</v>
      </c>
      <c r="K26" s="376">
        <f t="shared" si="2"/>
      </c>
      <c r="L26" s="377">
        <f t="shared" si="3"/>
      </c>
      <c r="M26" s="378">
        <f t="shared" si="4"/>
      </c>
      <c r="N26" s="352">
        <f t="shared" si="5"/>
        <v>5</v>
      </c>
      <c r="O26" s="376">
        <f t="shared" si="17"/>
        <v>365</v>
      </c>
      <c r="P26" s="376">
        <f t="shared" si="6"/>
      </c>
      <c r="Q26" s="377">
        <f t="shared" si="18"/>
      </c>
      <c r="R26" s="379">
        <f t="shared" si="7"/>
        <v>2175</v>
      </c>
      <c r="S26" s="380">
        <f t="shared" si="8"/>
        <v>5.956164383561644</v>
      </c>
      <c r="T26" s="379">
        <f t="shared" si="9"/>
        <v>2146</v>
      </c>
      <c r="U26" s="381">
        <f t="shared" si="10"/>
        <v>5.876712328767123</v>
      </c>
    </row>
    <row r="27" spans="1:21" ht="14.25" customHeight="1">
      <c r="A27" s="369">
        <f t="shared" si="0"/>
        <v>6</v>
      </c>
      <c r="B27" s="370">
        <f>B26+365</f>
        <v>40801</v>
      </c>
      <c r="C27" s="221">
        <f t="shared" si="11"/>
        <v>26250</v>
      </c>
      <c r="D27" s="372">
        <f t="shared" si="12"/>
        <v>21883.38789517972</v>
      </c>
      <c r="E27" s="372">
        <f t="shared" si="13"/>
        <v>21928.910283015164</v>
      </c>
      <c r="F27" s="373">
        <f t="shared" si="14"/>
        <v>-148294.6356240752</v>
      </c>
      <c r="G27" s="374">
        <f t="shared" si="15"/>
        <v>-146905.80389638437</v>
      </c>
      <c r="I27" s="375">
        <f t="shared" si="1"/>
        <v>6</v>
      </c>
      <c r="J27" s="352">
        <f t="shared" si="16"/>
        <v>365</v>
      </c>
      <c r="K27" s="376">
        <f t="shared" si="2"/>
      </c>
      <c r="L27" s="377">
        <f t="shared" si="3"/>
      </c>
      <c r="M27" s="378">
        <f t="shared" si="4"/>
      </c>
      <c r="N27" s="352">
        <f t="shared" si="5"/>
        <v>6</v>
      </c>
      <c r="O27" s="376">
        <f t="shared" si="17"/>
        <v>365</v>
      </c>
      <c r="P27" s="376">
        <f t="shared" si="6"/>
      </c>
      <c r="Q27" s="377">
        <f t="shared" si="18"/>
      </c>
      <c r="R27" s="379">
        <f t="shared" si="7"/>
        <v>2540</v>
      </c>
      <c r="S27" s="380">
        <f t="shared" si="8"/>
        <v>6.956164383561644</v>
      </c>
      <c r="T27" s="379">
        <f t="shared" si="9"/>
        <v>2511</v>
      </c>
      <c r="U27" s="381">
        <f t="shared" si="10"/>
        <v>6.876712328767123</v>
      </c>
    </row>
    <row r="28" spans="1:21" ht="14.25" customHeight="1">
      <c r="A28" s="369">
        <f t="shared" si="0"/>
        <v>7</v>
      </c>
      <c r="B28" s="370">
        <f>B27+365+1</f>
        <v>41167</v>
      </c>
      <c r="C28" s="221">
        <f t="shared" si="11"/>
        <v>26250</v>
      </c>
      <c r="D28" s="372">
        <f t="shared" si="12"/>
        <v>21318.448996765437</v>
      </c>
      <c r="E28" s="372">
        <f t="shared" si="13"/>
        <v>21362.796184135575</v>
      </c>
      <c r="F28" s="373">
        <f t="shared" si="14"/>
        <v>-165234.3737173314</v>
      </c>
      <c r="G28" s="374">
        <f t="shared" si="15"/>
        <v>-163924.5982274914</v>
      </c>
      <c r="I28" s="375">
        <f t="shared" si="1"/>
        <v>7</v>
      </c>
      <c r="J28" s="352">
        <f t="shared" si="16"/>
        <v>366</v>
      </c>
      <c r="K28" s="376">
        <f t="shared" si="2"/>
      </c>
      <c r="L28" s="377">
        <f t="shared" si="3"/>
      </c>
      <c r="M28" s="378">
        <f t="shared" si="4"/>
      </c>
      <c r="N28" s="352">
        <f t="shared" si="5"/>
        <v>7</v>
      </c>
      <c r="O28" s="376">
        <f t="shared" si="17"/>
        <v>366</v>
      </c>
      <c r="P28" s="376">
        <f t="shared" si="6"/>
      </c>
      <c r="Q28" s="377">
        <f t="shared" si="18"/>
      </c>
      <c r="R28" s="379">
        <f t="shared" si="7"/>
        <v>2906</v>
      </c>
      <c r="S28" s="380">
        <f t="shared" si="8"/>
        <v>7.956164383561644</v>
      </c>
      <c r="T28" s="379">
        <f t="shared" si="9"/>
        <v>2877</v>
      </c>
      <c r="U28" s="381">
        <f t="shared" si="10"/>
        <v>7.876712328767123</v>
      </c>
    </row>
    <row r="29" spans="1:21" ht="14.25" customHeight="1">
      <c r="A29" s="369">
        <f t="shared" si="0"/>
        <v>8</v>
      </c>
      <c r="B29" s="370">
        <f>B28+365</f>
        <v>41532</v>
      </c>
      <c r="C29" s="221">
        <f t="shared" si="11"/>
        <v>26250</v>
      </c>
      <c r="D29" s="372">
        <f t="shared" si="12"/>
        <v>20768.09449270866</v>
      </c>
      <c r="E29" s="372">
        <f t="shared" si="13"/>
        <v>20811.296818446735</v>
      </c>
      <c r="F29" s="373">
        <f t="shared" si="14"/>
        <v>-181200.65095961036</v>
      </c>
      <c r="G29" s="374">
        <f t="shared" si="15"/>
        <v>-179966.77549531238</v>
      </c>
      <c r="I29" s="375">
        <f t="shared" si="1"/>
        <v>8</v>
      </c>
      <c r="J29" s="352">
        <f t="shared" si="16"/>
        <v>365</v>
      </c>
      <c r="K29" s="376">
        <f t="shared" si="2"/>
      </c>
      <c r="L29" s="377">
        <f t="shared" si="3"/>
      </c>
      <c r="M29" s="378">
        <f t="shared" si="4"/>
      </c>
      <c r="N29" s="352">
        <f t="shared" si="5"/>
        <v>8</v>
      </c>
      <c r="O29" s="376">
        <f t="shared" si="17"/>
        <v>365</v>
      </c>
      <c r="P29" s="376">
        <f t="shared" si="6"/>
      </c>
      <c r="Q29" s="377">
        <f t="shared" si="18"/>
      </c>
      <c r="R29" s="379">
        <f t="shared" si="7"/>
        <v>3271</v>
      </c>
      <c r="S29" s="380">
        <f t="shared" si="8"/>
        <v>8.956164383561644</v>
      </c>
      <c r="T29" s="379">
        <f t="shared" si="9"/>
        <v>3242</v>
      </c>
      <c r="U29" s="381">
        <f t="shared" si="10"/>
        <v>8.876712328767123</v>
      </c>
    </row>
    <row r="30" spans="1:21" ht="14.25" customHeight="1">
      <c r="A30" s="369">
        <f t="shared" si="0"/>
        <v>9</v>
      </c>
      <c r="B30" s="370">
        <f>B29+365</f>
        <v>41897</v>
      </c>
      <c r="C30" s="221">
        <f>$C$21+1000000</f>
        <v>1026250</v>
      </c>
      <c r="D30" s="372">
        <f t="shared" si="12"/>
        <v>790972.8192662913</v>
      </c>
      <c r="E30" s="372">
        <f t="shared" si="13"/>
        <v>792618.2213227922</v>
      </c>
      <c r="F30" s="373">
        <f t="shared" si="14"/>
        <v>-7671753.932337449</v>
      </c>
      <c r="G30" s="374">
        <f t="shared" si="15"/>
        <v>-7626363.525128388</v>
      </c>
      <c r="I30" s="375">
        <f t="shared" si="1"/>
        <v>9</v>
      </c>
      <c r="J30" s="352">
        <f t="shared" si="16"/>
        <v>365</v>
      </c>
      <c r="K30" s="376">
        <f t="shared" si="2"/>
      </c>
      <c r="L30" s="377">
        <f t="shared" si="3"/>
      </c>
      <c r="M30" s="378">
        <f t="shared" si="4"/>
      </c>
      <c r="N30" s="352">
        <f t="shared" si="5"/>
        <v>9</v>
      </c>
      <c r="O30" s="376">
        <f t="shared" si="17"/>
        <v>365</v>
      </c>
      <c r="P30" s="376">
        <f t="shared" si="6"/>
      </c>
      <c r="Q30" s="377">
        <f t="shared" si="18"/>
      </c>
      <c r="R30" s="379">
        <f t="shared" si="7"/>
        <v>3636</v>
      </c>
      <c r="S30" s="380">
        <f t="shared" si="8"/>
        <v>9.956164383561644</v>
      </c>
      <c r="T30" s="379">
        <f t="shared" si="9"/>
        <v>3607</v>
      </c>
      <c r="U30" s="381">
        <f t="shared" si="10"/>
        <v>9.876712328767123</v>
      </c>
    </row>
    <row r="31" spans="1:24" s="9" customFormat="1" ht="25.5" customHeight="1" thickBot="1">
      <c r="A31" s="299"/>
      <c r="B31" s="1120" t="s">
        <v>69</v>
      </c>
      <c r="C31" s="1121"/>
      <c r="D31" s="222">
        <f>SUM(D21:D30)</f>
        <v>998973.5318028564</v>
      </c>
      <c r="E31" s="222">
        <f>SUM(E21:E30)</f>
        <v>1001051.6223055656</v>
      </c>
      <c r="F31" s="382">
        <f>G32/D31</f>
        <v>8.649605935417263</v>
      </c>
      <c r="G31" s="383">
        <f>-SUM(G21:G30)</f>
        <v>8581219.727263026</v>
      </c>
      <c r="I31" s="384"/>
      <c r="J31" s="299"/>
      <c r="K31" s="376">
        <f>IF(A31=1,#REF!,"")</f>
      </c>
      <c r="L31" s="377" t="e">
        <f>IF(AND(#REF!=0,I31&gt;0),B31-#REF!,"")</f>
        <v>#REF!</v>
      </c>
      <c r="M31" s="299"/>
      <c r="N31" s="299" t="e">
        <f>IF(#REF!=0,1,"")</f>
        <v>#REF!</v>
      </c>
      <c r="O31" s="376"/>
      <c r="P31" s="376" t="e">
        <f>IF(N31=1,#REF!,"")</f>
        <v>#REF!</v>
      </c>
      <c r="Q31" s="377" t="e">
        <f>IF(AND(#REF!=0,N31&gt;0),#REF!-#REF!,"")</f>
        <v>#REF!</v>
      </c>
      <c r="S31" s="380">
        <f t="shared" si="8"/>
      </c>
      <c r="T31" s="379"/>
      <c r="U31" s="381">
        <f t="shared" si="10"/>
      </c>
      <c r="V31" s="299"/>
      <c r="W31" s="299"/>
      <c r="X31" s="299"/>
    </row>
    <row r="32" spans="1:24" s="9" customFormat="1" ht="20.25" customHeight="1" thickBot="1" thickTop="1">
      <c r="A32" s="299"/>
      <c r="B32" s="1137" t="s">
        <v>70</v>
      </c>
      <c r="C32" s="1138"/>
      <c r="D32" s="385">
        <f>D31*(E14/1000000)</f>
        <v>49948676.59014282</v>
      </c>
      <c r="E32" s="385">
        <f>E31*(E14/1000000)</f>
        <v>50052581.11527828</v>
      </c>
      <c r="F32" s="386">
        <f>F31*(1+$B$16)</f>
        <v>8.87882049270582</v>
      </c>
      <c r="G32" s="387">
        <f>-SUM(F21:F30)</f>
        <v>8640727.390006732</v>
      </c>
      <c r="I32" s="388"/>
      <c r="J32" s="299"/>
      <c r="K32" s="299"/>
      <c r="L32" s="299"/>
      <c r="M32" s="299"/>
      <c r="N32" s="299"/>
      <c r="O32" s="299"/>
      <c r="P32" s="299"/>
      <c r="Q32" s="299"/>
      <c r="S32" s="1124">
        <f>(-1)*SUM(G22:G30)/E31</f>
        <v>8.55031668375826</v>
      </c>
      <c r="T32" s="1125"/>
      <c r="U32" s="1126"/>
      <c r="V32" s="299"/>
      <c r="W32" s="299"/>
      <c r="X32" s="299"/>
    </row>
    <row r="33" spans="1:24" s="9" customFormat="1" ht="20.25" customHeight="1" thickTop="1">
      <c r="A33" s="299"/>
      <c r="B33" s="1131" t="s">
        <v>71</v>
      </c>
      <c r="C33" s="1132"/>
      <c r="D33" s="389">
        <f>(E14*F14)*(1-S17)</f>
        <v>57534.24657534252</v>
      </c>
      <c r="E33" s="389">
        <f>(E14*F14)*(1-U17)</f>
        <v>161815.06849315076</v>
      </c>
      <c r="F33" s="1133" t="str">
        <f>CONCATENATE("Mdm(Modified  Macaulay  Duration) = - p‧dp/dy =",ROUND(F31,2),"ˉˉˉˉˉˉˉˉˉˉˉDd( Dollar duration = Dvo1 = dP/dy = ",ROUND(-G32,0))</f>
        <v>Mdm(Modified  Macaulay  Duration) = - p‧dp/dy =8.65ˉˉˉˉˉˉˉˉˉˉˉDd( Dollar duration = Dvo1 = dP/dy = -8640727</v>
      </c>
      <c r="G33" s="390" t="s">
        <v>72</v>
      </c>
      <c r="I33" s="391"/>
      <c r="J33" s="392"/>
      <c r="K33" s="299"/>
      <c r="L33" s="299"/>
      <c r="M33" s="299"/>
      <c r="N33" s="299"/>
      <c r="O33" s="299"/>
      <c r="P33" s="299"/>
      <c r="Q33" s="299"/>
      <c r="T33" s="391"/>
      <c r="U33" s="391"/>
      <c r="V33" s="299"/>
      <c r="W33" s="299"/>
      <c r="X33" s="299"/>
    </row>
    <row r="34" spans="1:24" s="9" customFormat="1" ht="20.25" customHeight="1">
      <c r="A34" s="299"/>
      <c r="B34" s="1131" t="s">
        <v>73</v>
      </c>
      <c r="C34" s="1132"/>
      <c r="D34" s="389">
        <f>D32-D33</f>
        <v>49891142.343567476</v>
      </c>
      <c r="E34" s="389">
        <f>E32-E33</f>
        <v>49890766.04678513</v>
      </c>
      <c r="F34" s="1133"/>
      <c r="G34" s="393" t="s">
        <v>74</v>
      </c>
      <c r="H34" s="3"/>
      <c r="I34" s="391"/>
      <c r="J34" s="392"/>
      <c r="K34" s="299"/>
      <c r="M34" s="299"/>
      <c r="N34" s="299"/>
      <c r="O34" s="299"/>
      <c r="P34" s="299"/>
      <c r="Q34" s="299"/>
      <c r="R34" s="3"/>
      <c r="S34" s="3"/>
      <c r="T34" s="391"/>
      <c r="U34" s="391"/>
      <c r="V34" s="299"/>
      <c r="W34" s="299"/>
      <c r="X34" s="299"/>
    </row>
    <row r="35" spans="1:24" s="9" customFormat="1" ht="20.25" customHeight="1" thickBot="1">
      <c r="A35" s="299"/>
      <c r="B35" s="1135" t="s">
        <v>75</v>
      </c>
      <c r="C35" s="1136"/>
      <c r="D35" s="394">
        <f>D34/(E14/100)</f>
        <v>99.78228468713495</v>
      </c>
      <c r="E35" s="394">
        <f>E34/(E14/100)</f>
        <v>99.78153209357026</v>
      </c>
      <c r="F35" s="1134"/>
      <c r="G35" s="393" t="s">
        <v>76</v>
      </c>
      <c r="H35" s="395"/>
      <c r="J35" s="299"/>
      <c r="K35" s="299"/>
      <c r="L35" s="299"/>
      <c r="M35" s="299"/>
      <c r="N35" s="299"/>
      <c r="O35" s="299"/>
      <c r="P35" s="299"/>
      <c r="Q35" s="299"/>
      <c r="R35" s="395"/>
      <c r="S35" s="395"/>
      <c r="V35" s="299"/>
      <c r="W35" s="299"/>
      <c r="X35" s="299"/>
    </row>
    <row r="36" spans="2:7" ht="23.25" customHeight="1" thickTop="1">
      <c r="B36" s="223" t="s">
        <v>77</v>
      </c>
      <c r="C36" s="35"/>
      <c r="D36" s="35"/>
      <c r="E36" s="35"/>
      <c r="F36" s="224"/>
      <c r="G36" s="225" t="s">
        <v>78</v>
      </c>
    </row>
    <row r="37" spans="2:7" ht="23.25" customHeight="1">
      <c r="B37" s="35" t="s">
        <v>79</v>
      </c>
      <c r="C37" s="35"/>
      <c r="D37" s="35"/>
      <c r="E37" s="35"/>
      <c r="F37" s="35"/>
      <c r="G37" s="225"/>
    </row>
    <row r="38" spans="2:6" ht="23.25" customHeight="1">
      <c r="B38" s="35" t="s">
        <v>757</v>
      </c>
      <c r="C38" s="35"/>
      <c r="D38" s="35"/>
      <c r="E38" s="35"/>
      <c r="F38" s="35"/>
    </row>
    <row r="39" ht="23.25" customHeight="1">
      <c r="B39" s="3" t="s">
        <v>758</v>
      </c>
    </row>
    <row r="40" spans="3:5" ht="16.5">
      <c r="C40" s="226" t="s">
        <v>759</v>
      </c>
      <c r="D40" s="396">
        <f>E32-D32</f>
        <v>103904.52513546497</v>
      </c>
      <c r="E40" s="216" t="s">
        <v>760</v>
      </c>
    </row>
    <row r="41" spans="3:4" ht="16.5">
      <c r="C41" s="226" t="s">
        <v>761</v>
      </c>
      <c r="D41" s="396">
        <f>(E35-D35)*(E14/100)</f>
        <v>-376.2967823419672</v>
      </c>
    </row>
    <row r="42" spans="3:4" ht="16.5">
      <c r="C42" s="226" t="s">
        <v>762</v>
      </c>
      <c r="D42" s="396">
        <f>E33-D33</f>
        <v>104280.82191780824</v>
      </c>
    </row>
    <row r="43" spans="3:5" ht="16.5">
      <c r="C43" s="226" t="s">
        <v>763</v>
      </c>
      <c r="D43" s="396">
        <f>D41+D42</f>
        <v>103904.52513546628</v>
      </c>
      <c r="E43" s="216" t="s">
        <v>764</v>
      </c>
    </row>
  </sheetData>
  <mergeCells count="17">
    <mergeCell ref="B1:F1"/>
    <mergeCell ref="B10:E11"/>
    <mergeCell ref="F10:F12"/>
    <mergeCell ref="I18:M18"/>
    <mergeCell ref="U18:U19"/>
    <mergeCell ref="B19:E19"/>
    <mergeCell ref="B31:C31"/>
    <mergeCell ref="B32:C32"/>
    <mergeCell ref="S32:U32"/>
    <mergeCell ref="N18:Q18"/>
    <mergeCell ref="R18:R19"/>
    <mergeCell ref="S18:S19"/>
    <mergeCell ref="T18:T19"/>
    <mergeCell ref="B33:C33"/>
    <mergeCell ref="F33:F35"/>
    <mergeCell ref="B34:C34"/>
    <mergeCell ref="B35:C3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143"/>
  <sheetViews>
    <sheetView workbookViewId="0" topLeftCell="A1">
      <selection activeCell="M31" sqref="M31"/>
    </sheetView>
  </sheetViews>
  <sheetFormatPr defaultColWidth="9.00390625" defaultRowHeight="16.5"/>
  <cols>
    <col min="1" max="1" width="9.00390625" style="217" customWidth="1"/>
    <col min="2" max="2" width="9.00390625" style="654" customWidth="1"/>
    <col min="3" max="16384" width="9.00390625" style="2" customWidth="1"/>
  </cols>
  <sheetData>
    <row r="1" spans="2:5" ht="32.25">
      <c r="B1" s="1139" t="s">
        <v>2250</v>
      </c>
      <c r="C1" s="1140"/>
      <c r="D1" s="1140"/>
      <c r="E1" s="1140"/>
    </row>
    <row r="2" spans="1:2" ht="16.5">
      <c r="A2" s="217">
        <v>1</v>
      </c>
      <c r="B2" s="654" t="s">
        <v>804</v>
      </c>
    </row>
    <row r="3" spans="1:2" ht="16.5">
      <c r="A3" s="217">
        <v>2</v>
      </c>
      <c r="B3" s="654" t="s">
        <v>2564</v>
      </c>
    </row>
    <row r="4" spans="1:2" ht="16.5">
      <c r="A4" s="217">
        <v>3</v>
      </c>
      <c r="B4" s="654" t="s">
        <v>536</v>
      </c>
    </row>
    <row r="5" spans="1:2" ht="16.5">
      <c r="A5" s="217">
        <v>4</v>
      </c>
      <c r="B5" s="654" t="s">
        <v>805</v>
      </c>
    </row>
    <row r="6" spans="1:2" ht="16.5">
      <c r="A6" s="217">
        <v>5</v>
      </c>
      <c r="B6" s="654" t="s">
        <v>806</v>
      </c>
    </row>
    <row r="7" spans="1:2" ht="16.5">
      <c r="A7" s="217">
        <v>6</v>
      </c>
      <c r="B7" s="654" t="s">
        <v>807</v>
      </c>
    </row>
    <row r="8" spans="1:2" ht="16.5">
      <c r="A8" s="217">
        <v>7</v>
      </c>
      <c r="B8" s="654" t="s">
        <v>808</v>
      </c>
    </row>
    <row r="9" spans="1:2" ht="16.5">
      <c r="A9" s="217">
        <v>8</v>
      </c>
      <c r="B9" s="654" t="s">
        <v>809</v>
      </c>
    </row>
    <row r="10" spans="1:2" ht="16.5">
      <c r="A10" s="217">
        <v>9</v>
      </c>
      <c r="B10" s="654" t="s">
        <v>810</v>
      </c>
    </row>
    <row r="11" spans="1:2" ht="16.5">
      <c r="A11" s="217">
        <v>10</v>
      </c>
      <c r="B11" s="654" t="s">
        <v>2568</v>
      </c>
    </row>
    <row r="12" spans="1:2" ht="16.5">
      <c r="A12" s="217">
        <v>11</v>
      </c>
      <c r="B12" s="654" t="s">
        <v>687</v>
      </c>
    </row>
    <row r="13" spans="1:2" ht="16.5">
      <c r="A13" s="217">
        <v>12</v>
      </c>
      <c r="B13" s="654" t="s">
        <v>679</v>
      </c>
    </row>
    <row r="14" spans="1:2" ht="16.5">
      <c r="A14" s="217">
        <v>13</v>
      </c>
      <c r="B14" s="654" t="s">
        <v>811</v>
      </c>
    </row>
    <row r="15" spans="1:2" ht="16.5">
      <c r="A15" s="217">
        <v>14</v>
      </c>
      <c r="B15" s="654" t="s">
        <v>1671</v>
      </c>
    </row>
    <row r="16" spans="1:2" ht="16.5">
      <c r="A16" s="217">
        <v>15</v>
      </c>
      <c r="B16" s="654" t="s">
        <v>1657</v>
      </c>
    </row>
    <row r="17" spans="1:2" ht="16.5">
      <c r="A17" s="217">
        <v>16</v>
      </c>
      <c r="B17" s="654" t="s">
        <v>812</v>
      </c>
    </row>
    <row r="18" spans="1:2" ht="16.5">
      <c r="A18" s="217">
        <v>17</v>
      </c>
      <c r="B18" s="654" t="s">
        <v>1649</v>
      </c>
    </row>
    <row r="19" spans="1:2" ht="16.5">
      <c r="A19" s="217">
        <v>18</v>
      </c>
      <c r="B19" s="654" t="s">
        <v>813</v>
      </c>
    </row>
    <row r="20" spans="1:2" ht="16.5">
      <c r="A20" s="217">
        <v>19</v>
      </c>
      <c r="B20" s="654" t="s">
        <v>445</v>
      </c>
    </row>
    <row r="21" spans="1:2" ht="16.5">
      <c r="A21" s="217">
        <v>20</v>
      </c>
      <c r="B21" s="654" t="s">
        <v>814</v>
      </c>
    </row>
    <row r="22" spans="1:2" ht="16.5">
      <c r="A22" s="217">
        <v>21</v>
      </c>
      <c r="B22" s="654" t="s">
        <v>815</v>
      </c>
    </row>
    <row r="23" spans="1:2" ht="16.5">
      <c r="A23" s="217">
        <v>22</v>
      </c>
      <c r="B23" s="654" t="s">
        <v>1675</v>
      </c>
    </row>
    <row r="24" spans="1:2" ht="16.5">
      <c r="A24" s="217">
        <v>23</v>
      </c>
      <c r="B24" s="654" t="s">
        <v>2369</v>
      </c>
    </row>
    <row r="25" spans="1:2" ht="16.5">
      <c r="A25" s="217">
        <v>24</v>
      </c>
      <c r="B25" s="654" t="s">
        <v>1275</v>
      </c>
    </row>
    <row r="26" spans="1:2" ht="16.5">
      <c r="A26" s="217">
        <v>25</v>
      </c>
      <c r="B26" s="654" t="s">
        <v>300</v>
      </c>
    </row>
    <row r="27" spans="1:2" ht="16.5">
      <c r="A27" s="217">
        <v>26</v>
      </c>
      <c r="B27" s="654" t="s">
        <v>816</v>
      </c>
    </row>
    <row r="28" spans="1:2" ht="16.5">
      <c r="A28" s="217">
        <v>27</v>
      </c>
      <c r="B28" s="654" t="s">
        <v>817</v>
      </c>
    </row>
    <row r="29" spans="1:2" ht="16.5">
      <c r="A29" s="217">
        <v>28</v>
      </c>
      <c r="B29" s="654" t="s">
        <v>818</v>
      </c>
    </row>
    <row r="30" spans="1:2" ht="16.5">
      <c r="A30" s="217">
        <v>29</v>
      </c>
      <c r="B30" s="654" t="s">
        <v>2549</v>
      </c>
    </row>
    <row r="31" spans="1:2" ht="16.5">
      <c r="A31" s="217">
        <v>30</v>
      </c>
      <c r="B31" s="654" t="s">
        <v>2412</v>
      </c>
    </row>
    <row r="32" spans="1:2" ht="16.5">
      <c r="A32" s="217">
        <v>31</v>
      </c>
      <c r="B32" s="654" t="s">
        <v>819</v>
      </c>
    </row>
    <row r="33" spans="1:2" ht="16.5">
      <c r="A33" s="217">
        <v>32</v>
      </c>
      <c r="B33" s="654" t="s">
        <v>820</v>
      </c>
    </row>
    <row r="34" spans="1:2" ht="16.5">
      <c r="A34" s="217">
        <v>33</v>
      </c>
      <c r="B34" s="654" t="s">
        <v>1277</v>
      </c>
    </row>
    <row r="35" spans="1:2" ht="16.5">
      <c r="A35" s="217">
        <v>34</v>
      </c>
      <c r="B35" s="654" t="s">
        <v>1438</v>
      </c>
    </row>
    <row r="36" spans="1:2" ht="16.5">
      <c r="A36" s="217">
        <v>35</v>
      </c>
      <c r="B36" s="654" t="s">
        <v>1637</v>
      </c>
    </row>
    <row r="37" spans="1:2" ht="16.5">
      <c r="A37" s="217">
        <v>36</v>
      </c>
      <c r="B37" s="654" t="s">
        <v>821</v>
      </c>
    </row>
    <row r="38" spans="1:2" ht="16.5">
      <c r="A38" s="217">
        <v>37</v>
      </c>
      <c r="B38" s="654" t="s">
        <v>433</v>
      </c>
    </row>
    <row r="39" spans="1:2" ht="16.5">
      <c r="A39" s="217">
        <v>38</v>
      </c>
      <c r="B39" s="654" t="s">
        <v>437</v>
      </c>
    </row>
    <row r="40" spans="1:2" ht="16.5">
      <c r="A40" s="217">
        <v>39</v>
      </c>
      <c r="B40" s="654" t="s">
        <v>822</v>
      </c>
    </row>
    <row r="41" spans="1:2" ht="16.5">
      <c r="A41" s="217">
        <v>40</v>
      </c>
      <c r="B41" s="654" t="s">
        <v>823</v>
      </c>
    </row>
    <row r="42" spans="1:2" ht="16.5">
      <c r="A42" s="217">
        <v>41</v>
      </c>
      <c r="B42" s="654" t="s">
        <v>421</v>
      </c>
    </row>
    <row r="43" spans="1:2" ht="16.5">
      <c r="A43" s="217">
        <v>42</v>
      </c>
      <c r="B43" s="654" t="s">
        <v>2325</v>
      </c>
    </row>
    <row r="44" spans="1:2" ht="16.5">
      <c r="A44" s="217">
        <v>43</v>
      </c>
      <c r="B44" s="654" t="s">
        <v>824</v>
      </c>
    </row>
    <row r="45" spans="1:2" ht="16.5">
      <c r="A45" s="217">
        <v>44</v>
      </c>
      <c r="B45" s="654" t="s">
        <v>825</v>
      </c>
    </row>
    <row r="46" spans="1:2" ht="16.5">
      <c r="A46" s="217">
        <v>45</v>
      </c>
      <c r="B46" s="654" t="s">
        <v>826</v>
      </c>
    </row>
    <row r="47" spans="1:2" ht="16.5">
      <c r="A47" s="217">
        <v>46</v>
      </c>
      <c r="B47" s="654" t="s">
        <v>827</v>
      </c>
    </row>
    <row r="48" spans="1:2" ht="16.5">
      <c r="A48" s="217">
        <v>47</v>
      </c>
      <c r="B48" s="654" t="s">
        <v>828</v>
      </c>
    </row>
    <row r="49" spans="1:2" ht="16.5">
      <c r="A49" s="217">
        <v>48</v>
      </c>
      <c r="B49" s="654" t="s">
        <v>829</v>
      </c>
    </row>
    <row r="50" spans="1:2" ht="16.5">
      <c r="A50" s="217">
        <v>49</v>
      </c>
      <c r="B50" s="654" t="s">
        <v>830</v>
      </c>
    </row>
    <row r="51" spans="1:2" ht="16.5">
      <c r="A51" s="217">
        <v>50</v>
      </c>
      <c r="B51" s="654" t="s">
        <v>831</v>
      </c>
    </row>
    <row r="52" spans="1:2" ht="16.5">
      <c r="A52" s="217">
        <v>51</v>
      </c>
      <c r="B52" s="654" t="s">
        <v>832</v>
      </c>
    </row>
    <row r="53" spans="1:2" ht="16.5">
      <c r="A53" s="217">
        <v>52</v>
      </c>
      <c r="B53" s="654" t="s">
        <v>1616</v>
      </c>
    </row>
    <row r="54" spans="1:2" ht="16.5">
      <c r="A54" s="217">
        <v>53</v>
      </c>
      <c r="B54" s="654" t="s">
        <v>1626</v>
      </c>
    </row>
    <row r="55" spans="1:2" ht="16.5">
      <c r="A55" s="217">
        <v>54</v>
      </c>
      <c r="B55" s="654" t="s">
        <v>1612</v>
      </c>
    </row>
    <row r="56" spans="1:2" ht="16.5">
      <c r="A56" s="217">
        <v>55</v>
      </c>
      <c r="B56" s="654" t="s">
        <v>1445</v>
      </c>
    </row>
    <row r="57" spans="1:2" ht="16.5">
      <c r="A57" s="217">
        <v>56</v>
      </c>
      <c r="B57" s="654" t="s">
        <v>2193</v>
      </c>
    </row>
    <row r="58" spans="1:2" ht="16.5">
      <c r="A58" s="217">
        <v>57</v>
      </c>
      <c r="B58" s="654" t="s">
        <v>2329</v>
      </c>
    </row>
    <row r="59" spans="1:2" ht="16.5">
      <c r="A59" s="217">
        <v>58</v>
      </c>
      <c r="B59" s="654" t="s">
        <v>1446</v>
      </c>
    </row>
    <row r="60" spans="1:2" ht="16.5">
      <c r="A60" s="217">
        <v>59</v>
      </c>
      <c r="B60" s="654" t="s">
        <v>1447</v>
      </c>
    </row>
    <row r="61" spans="1:2" ht="16.5">
      <c r="A61" s="217">
        <v>60</v>
      </c>
      <c r="B61" s="654" t="s">
        <v>1448</v>
      </c>
    </row>
    <row r="62" spans="1:2" ht="16.5">
      <c r="A62" s="217">
        <v>61</v>
      </c>
      <c r="B62" s="654" t="s">
        <v>2586</v>
      </c>
    </row>
    <row r="63" spans="1:2" ht="16.5">
      <c r="A63" s="217">
        <v>62</v>
      </c>
      <c r="B63" s="654" t="s">
        <v>1661</v>
      </c>
    </row>
    <row r="64" spans="1:2" ht="16.5">
      <c r="A64" s="217">
        <v>63</v>
      </c>
      <c r="B64" s="654" t="s">
        <v>2587</v>
      </c>
    </row>
    <row r="65" spans="1:2" ht="16.5">
      <c r="A65" s="217">
        <v>64</v>
      </c>
      <c r="B65" s="654" t="s">
        <v>2588</v>
      </c>
    </row>
    <row r="66" spans="1:2" ht="16.5">
      <c r="A66" s="217">
        <v>65</v>
      </c>
      <c r="B66" s="654" t="s">
        <v>409</v>
      </c>
    </row>
    <row r="67" spans="1:2" ht="16.5">
      <c r="A67" s="217">
        <v>66</v>
      </c>
      <c r="B67" s="654" t="s">
        <v>413</v>
      </c>
    </row>
    <row r="68" spans="1:2" ht="16.5">
      <c r="A68" s="217">
        <v>67</v>
      </c>
      <c r="B68" s="654" t="s">
        <v>2363</v>
      </c>
    </row>
    <row r="69" spans="1:2" ht="16.5">
      <c r="A69" s="217">
        <v>68</v>
      </c>
      <c r="B69" s="654" t="s">
        <v>1283</v>
      </c>
    </row>
    <row r="70" spans="1:2" ht="16.5">
      <c r="A70" s="217">
        <v>69</v>
      </c>
      <c r="B70" s="654" t="s">
        <v>1608</v>
      </c>
    </row>
    <row r="71" spans="1:2" ht="16.5">
      <c r="A71" s="217">
        <v>70</v>
      </c>
      <c r="B71" s="654" t="s">
        <v>1622</v>
      </c>
    </row>
    <row r="72" spans="1:2" ht="16.5">
      <c r="A72" s="217">
        <v>71</v>
      </c>
      <c r="B72" s="654" t="s">
        <v>1655</v>
      </c>
    </row>
    <row r="73" spans="1:2" ht="16.5">
      <c r="A73" s="217">
        <v>72</v>
      </c>
      <c r="B73" s="654" t="s">
        <v>1659</v>
      </c>
    </row>
    <row r="74" spans="1:2" ht="16.5">
      <c r="A74" s="217">
        <v>73</v>
      </c>
      <c r="B74" s="654" t="s">
        <v>2589</v>
      </c>
    </row>
    <row r="75" spans="1:2" ht="16.5">
      <c r="A75" s="217">
        <v>74</v>
      </c>
      <c r="B75" s="654" t="s">
        <v>2367</v>
      </c>
    </row>
    <row r="76" spans="1:2" ht="16.5">
      <c r="A76" s="217">
        <v>75</v>
      </c>
      <c r="B76" s="654" t="s">
        <v>695</v>
      </c>
    </row>
    <row r="77" spans="1:2" ht="16.5">
      <c r="A77" s="217">
        <v>76</v>
      </c>
      <c r="B77" s="654" t="s">
        <v>2432</v>
      </c>
    </row>
    <row r="78" spans="1:2" ht="16.5">
      <c r="A78" s="217">
        <v>77</v>
      </c>
      <c r="B78" s="654" t="s">
        <v>2551</v>
      </c>
    </row>
    <row r="79" spans="1:2" ht="16.5">
      <c r="A79" s="217">
        <v>78</v>
      </c>
      <c r="B79" s="654" t="s">
        <v>2555</v>
      </c>
    </row>
    <row r="80" spans="1:2" ht="16.5">
      <c r="A80" s="217">
        <v>79</v>
      </c>
      <c r="B80" s="654" t="s">
        <v>2553</v>
      </c>
    </row>
    <row r="81" spans="1:2" ht="16.5">
      <c r="A81" s="217">
        <v>80</v>
      </c>
      <c r="B81" s="654" t="s">
        <v>2590</v>
      </c>
    </row>
    <row r="82" spans="1:2" ht="16.5">
      <c r="A82" s="217">
        <v>81</v>
      </c>
      <c r="B82" s="654" t="s">
        <v>2365</v>
      </c>
    </row>
    <row r="83" spans="1:2" ht="16.5">
      <c r="A83" s="217">
        <v>82</v>
      </c>
      <c r="B83" s="654" t="s">
        <v>2591</v>
      </c>
    </row>
    <row r="84" spans="1:2" ht="16.5">
      <c r="A84" s="217">
        <v>83</v>
      </c>
      <c r="B84" s="654" t="s">
        <v>2118</v>
      </c>
    </row>
    <row r="85" spans="1:2" ht="16.5">
      <c r="A85" s="217">
        <v>84</v>
      </c>
      <c r="B85" s="654" t="s">
        <v>2592</v>
      </c>
    </row>
    <row r="86" spans="1:2" ht="16.5">
      <c r="A86" s="217">
        <v>85</v>
      </c>
      <c r="B86" s="654" t="s">
        <v>1273</v>
      </c>
    </row>
    <row r="87" spans="1:2" ht="16.5">
      <c r="A87" s="217">
        <v>86</v>
      </c>
      <c r="B87" s="654" t="s">
        <v>1039</v>
      </c>
    </row>
    <row r="88" spans="1:2" ht="16.5">
      <c r="A88" s="217">
        <v>87</v>
      </c>
      <c r="B88" s="654" t="s">
        <v>2593</v>
      </c>
    </row>
    <row r="89" spans="1:2" ht="16.5">
      <c r="A89" s="217">
        <v>88</v>
      </c>
      <c r="B89" s="654" t="s">
        <v>699</v>
      </c>
    </row>
    <row r="90" spans="1:2" ht="16.5">
      <c r="A90" s="217">
        <v>89</v>
      </c>
      <c r="B90" s="654" t="s">
        <v>700</v>
      </c>
    </row>
    <row r="91" spans="1:2" ht="16.5">
      <c r="A91" s="217">
        <v>90</v>
      </c>
      <c r="B91" s="654" t="s">
        <v>1440</v>
      </c>
    </row>
    <row r="92" spans="1:2" ht="16.5">
      <c r="A92" s="217">
        <v>91</v>
      </c>
      <c r="B92" s="654" t="s">
        <v>2506</v>
      </c>
    </row>
    <row r="93" spans="1:2" ht="16.5">
      <c r="A93" s="217">
        <v>92</v>
      </c>
      <c r="B93" s="654" t="s">
        <v>701</v>
      </c>
    </row>
    <row r="94" spans="1:2" ht="16.5">
      <c r="A94" s="217">
        <v>93</v>
      </c>
      <c r="B94" s="654" t="s">
        <v>1645</v>
      </c>
    </row>
    <row r="95" spans="1:2" ht="16.5">
      <c r="A95" s="217">
        <v>94</v>
      </c>
      <c r="B95" s="654" t="s">
        <v>1641</v>
      </c>
    </row>
    <row r="96" spans="1:2" ht="16.5">
      <c r="A96" s="217">
        <v>95</v>
      </c>
      <c r="B96" s="654" t="s">
        <v>1620</v>
      </c>
    </row>
    <row r="97" spans="1:2" ht="16.5">
      <c r="A97" s="217">
        <v>96</v>
      </c>
      <c r="B97" s="654" t="s">
        <v>702</v>
      </c>
    </row>
    <row r="98" spans="1:2" ht="16.5">
      <c r="A98" s="217">
        <v>97</v>
      </c>
      <c r="B98" s="654" t="s">
        <v>703</v>
      </c>
    </row>
    <row r="99" spans="1:2" ht="16.5">
      <c r="A99" s="217">
        <v>98</v>
      </c>
      <c r="B99" s="654" t="s">
        <v>704</v>
      </c>
    </row>
    <row r="100" spans="1:2" ht="16.5">
      <c r="A100" s="217">
        <v>99</v>
      </c>
      <c r="B100" s="654" t="s">
        <v>302</v>
      </c>
    </row>
    <row r="101" spans="1:2" ht="16.5">
      <c r="A101" s="217">
        <v>100</v>
      </c>
      <c r="B101" s="654" t="s">
        <v>507</v>
      </c>
    </row>
    <row r="102" spans="1:2" ht="16.5">
      <c r="A102" s="217">
        <v>101</v>
      </c>
      <c r="B102" s="654" t="s">
        <v>705</v>
      </c>
    </row>
    <row r="103" spans="1:2" ht="16.5">
      <c r="A103" s="217">
        <v>102</v>
      </c>
      <c r="B103" s="654" t="s">
        <v>706</v>
      </c>
    </row>
    <row r="104" spans="1:2" ht="16.5">
      <c r="A104" s="217">
        <v>103</v>
      </c>
      <c r="B104" s="654" t="s">
        <v>707</v>
      </c>
    </row>
    <row r="105" spans="1:2" ht="16.5">
      <c r="A105" s="217">
        <v>104</v>
      </c>
      <c r="B105" s="654" t="s">
        <v>708</v>
      </c>
    </row>
    <row r="106" spans="1:2" ht="16.5">
      <c r="A106" s="217">
        <v>105</v>
      </c>
      <c r="B106" s="654" t="s">
        <v>511</v>
      </c>
    </row>
    <row r="107" spans="1:2" ht="16.5">
      <c r="A107" s="217">
        <v>106</v>
      </c>
      <c r="B107" s="654" t="s">
        <v>2346</v>
      </c>
    </row>
    <row r="108" spans="1:2" ht="16.5">
      <c r="A108" s="217">
        <v>107</v>
      </c>
      <c r="B108" s="654" t="s">
        <v>709</v>
      </c>
    </row>
    <row r="109" spans="1:2" ht="16.5">
      <c r="A109" s="217">
        <v>108</v>
      </c>
      <c r="B109" s="654" t="s">
        <v>710</v>
      </c>
    </row>
    <row r="110" spans="1:2" ht="16.5">
      <c r="A110" s="217">
        <v>109</v>
      </c>
      <c r="B110" s="654" t="s">
        <v>312</v>
      </c>
    </row>
    <row r="111" spans="1:2" ht="16.5">
      <c r="A111" s="217">
        <v>110</v>
      </c>
      <c r="B111" s="654" t="s">
        <v>711</v>
      </c>
    </row>
    <row r="112" spans="1:2" ht="16.5">
      <c r="A112" s="217">
        <v>111</v>
      </c>
      <c r="B112" s="654" t="s">
        <v>685</v>
      </c>
    </row>
    <row r="113" spans="1:2" ht="16.5">
      <c r="A113" s="217">
        <v>112</v>
      </c>
      <c r="B113" s="654" t="s">
        <v>2179</v>
      </c>
    </row>
    <row r="114" spans="1:2" ht="16.5">
      <c r="A114" s="217">
        <v>113</v>
      </c>
      <c r="B114" s="654" t="s">
        <v>712</v>
      </c>
    </row>
    <row r="115" spans="1:2" ht="16.5">
      <c r="A115" s="217">
        <v>114</v>
      </c>
      <c r="B115" s="654" t="s">
        <v>2653</v>
      </c>
    </row>
    <row r="116" spans="1:2" ht="16.5">
      <c r="A116" s="217">
        <v>115</v>
      </c>
      <c r="B116" s="654" t="s">
        <v>2654</v>
      </c>
    </row>
    <row r="117" spans="1:2" ht="16.5">
      <c r="A117" s="217">
        <v>116</v>
      </c>
      <c r="B117" s="654" t="s">
        <v>2655</v>
      </c>
    </row>
    <row r="118" spans="1:2" ht="16.5">
      <c r="A118" s="217">
        <v>117</v>
      </c>
      <c r="B118" s="654" t="s">
        <v>1239</v>
      </c>
    </row>
    <row r="119" spans="1:2" ht="16.5">
      <c r="A119" s="217">
        <v>118</v>
      </c>
      <c r="B119" s="654" t="s">
        <v>1240</v>
      </c>
    </row>
    <row r="120" spans="1:2" ht="16.5">
      <c r="A120" s="217">
        <v>119</v>
      </c>
      <c r="B120" s="654" t="s">
        <v>540</v>
      </c>
    </row>
    <row r="121" spans="1:2" ht="16.5">
      <c r="A121" s="217">
        <v>120</v>
      </c>
      <c r="B121" s="654" t="s">
        <v>2234</v>
      </c>
    </row>
    <row r="122" spans="1:2" ht="16.5">
      <c r="A122" s="217">
        <v>121</v>
      </c>
      <c r="B122" s="654" t="s">
        <v>2235</v>
      </c>
    </row>
    <row r="123" spans="1:2" ht="16.5">
      <c r="A123" s="217">
        <v>122</v>
      </c>
      <c r="B123" s="654" t="s">
        <v>296</v>
      </c>
    </row>
    <row r="124" spans="1:2" ht="16.5">
      <c r="A124" s="217">
        <v>123</v>
      </c>
      <c r="B124" s="654" t="s">
        <v>346</v>
      </c>
    </row>
    <row r="125" spans="1:2" ht="16.5">
      <c r="A125" s="217">
        <v>124</v>
      </c>
      <c r="B125" s="654" t="s">
        <v>2236</v>
      </c>
    </row>
    <row r="126" spans="1:2" ht="16.5">
      <c r="A126" s="217">
        <v>125</v>
      </c>
      <c r="B126" s="654" t="s">
        <v>1643</v>
      </c>
    </row>
    <row r="127" spans="1:2" ht="16.5">
      <c r="A127" s="217">
        <v>126</v>
      </c>
      <c r="B127" s="654" t="s">
        <v>2237</v>
      </c>
    </row>
    <row r="128" spans="1:2" ht="16.5">
      <c r="A128" s="217">
        <v>127</v>
      </c>
      <c r="B128" s="654" t="s">
        <v>2238</v>
      </c>
    </row>
    <row r="129" spans="1:2" ht="16.5">
      <c r="A129" s="217">
        <v>128</v>
      </c>
      <c r="B129" s="654" t="s">
        <v>2239</v>
      </c>
    </row>
    <row r="130" spans="1:2" ht="16.5">
      <c r="A130" s="217">
        <v>129</v>
      </c>
      <c r="B130" s="654" t="s">
        <v>2240</v>
      </c>
    </row>
    <row r="131" spans="1:2" ht="16.5">
      <c r="A131" s="217">
        <v>130</v>
      </c>
      <c r="B131" s="654" t="s">
        <v>2241</v>
      </c>
    </row>
    <row r="132" spans="1:2" ht="16.5">
      <c r="A132" s="217">
        <v>131</v>
      </c>
      <c r="B132" s="654" t="s">
        <v>2408</v>
      </c>
    </row>
    <row r="133" spans="1:2" ht="16.5">
      <c r="A133" s="217">
        <v>132</v>
      </c>
      <c r="B133" s="654" t="s">
        <v>2242</v>
      </c>
    </row>
    <row r="134" spans="1:2" ht="16.5">
      <c r="A134" s="217">
        <v>133</v>
      </c>
      <c r="B134" s="654" t="s">
        <v>2243</v>
      </c>
    </row>
    <row r="135" spans="1:2" ht="16.5">
      <c r="A135" s="217">
        <v>134</v>
      </c>
      <c r="B135" s="654" t="s">
        <v>2244</v>
      </c>
    </row>
    <row r="136" spans="1:2" ht="16.5">
      <c r="A136" s="217">
        <v>135</v>
      </c>
      <c r="B136" s="654" t="s">
        <v>2766</v>
      </c>
    </row>
    <row r="137" spans="1:2" ht="16.5">
      <c r="A137" s="217">
        <v>136</v>
      </c>
      <c r="B137" s="654" t="s">
        <v>2770</v>
      </c>
    </row>
    <row r="138" spans="1:2" ht="16.5">
      <c r="A138" s="217">
        <v>137</v>
      </c>
      <c r="B138" s="654" t="s">
        <v>2245</v>
      </c>
    </row>
    <row r="139" spans="1:2" ht="16.5">
      <c r="A139" s="217">
        <v>138</v>
      </c>
      <c r="B139" s="654" t="s">
        <v>2246</v>
      </c>
    </row>
    <row r="140" spans="1:2" ht="16.5">
      <c r="A140" s="217">
        <v>139</v>
      </c>
      <c r="B140" s="654" t="s">
        <v>2247</v>
      </c>
    </row>
    <row r="141" spans="1:2" ht="16.5">
      <c r="A141" s="217">
        <v>140</v>
      </c>
      <c r="B141" s="654" t="s">
        <v>2248</v>
      </c>
    </row>
    <row r="142" spans="1:2" ht="16.5">
      <c r="A142" s="217">
        <v>141</v>
      </c>
      <c r="B142" s="654" t="s">
        <v>2249</v>
      </c>
    </row>
    <row r="143" spans="1:2" ht="16.5">
      <c r="A143" s="217">
        <v>142</v>
      </c>
      <c r="B143" s="654" t="s">
        <v>803</v>
      </c>
    </row>
  </sheetData>
  <mergeCells count="1">
    <mergeCell ref="B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52"/>
  <sheetViews>
    <sheetView workbookViewId="0" topLeftCell="A124">
      <selection activeCell="L138" sqref="L138"/>
    </sheetView>
  </sheetViews>
  <sheetFormatPr defaultColWidth="9.00390625" defaultRowHeight="16.5"/>
  <cols>
    <col min="1" max="1" width="4.625" style="1" customWidth="1"/>
    <col min="2" max="2" width="43.125" style="0" customWidth="1"/>
    <col min="3" max="3" width="4.875" style="0" customWidth="1"/>
    <col min="4" max="4" width="43.125" style="0" customWidth="1"/>
    <col min="5" max="15" width="4.625" style="0" customWidth="1"/>
  </cols>
  <sheetData>
    <row r="1" spans="1:4" s="2" customFormat="1" ht="48.75" customHeight="1" thickBot="1" thickTop="1">
      <c r="A1" s="1143" t="s">
        <v>2251</v>
      </c>
      <c r="B1" s="1144"/>
      <c r="C1" s="1141" t="s">
        <v>1821</v>
      </c>
      <c r="D1" s="1142"/>
    </row>
    <row r="2" spans="1:4" ht="17.25" thickTop="1">
      <c r="A2" s="1" t="s">
        <v>1605</v>
      </c>
      <c r="B2" s="41" t="s">
        <v>1606</v>
      </c>
      <c r="C2" s="1" t="s">
        <v>1607</v>
      </c>
      <c r="D2" s="41" t="s">
        <v>1608</v>
      </c>
    </row>
    <row r="3" spans="1:4" ht="16.5">
      <c r="A3" s="1" t="s">
        <v>1609</v>
      </c>
      <c r="B3" s="41" t="s">
        <v>1610</v>
      </c>
      <c r="C3" s="1" t="s">
        <v>1611</v>
      </c>
      <c r="D3" s="41" t="s">
        <v>1612</v>
      </c>
    </row>
    <row r="4" spans="1:4" ht="16.5">
      <c r="A4" s="1" t="s">
        <v>1613</v>
      </c>
      <c r="B4" s="41" t="s">
        <v>1614</v>
      </c>
      <c r="C4" s="1" t="s">
        <v>1615</v>
      </c>
      <c r="D4" s="41" t="s">
        <v>1616</v>
      </c>
    </row>
    <row r="5" spans="1:4" ht="16.5">
      <c r="A5" s="1" t="s">
        <v>1617</v>
      </c>
      <c r="B5" s="41" t="s">
        <v>1618</v>
      </c>
      <c r="C5" s="1" t="s">
        <v>1619</v>
      </c>
      <c r="D5" s="41" t="s">
        <v>1620</v>
      </c>
    </row>
    <row r="6" spans="1:4" ht="16.5">
      <c r="A6" s="1" t="s">
        <v>1621</v>
      </c>
      <c r="B6" s="41" t="s">
        <v>1622</v>
      </c>
      <c r="C6" s="1" t="s">
        <v>1623</v>
      </c>
      <c r="D6" s="41" t="s">
        <v>1624</v>
      </c>
    </row>
    <row r="7" spans="1:4" ht="16.5">
      <c r="A7" s="1" t="s">
        <v>1625</v>
      </c>
      <c r="B7" s="41" t="s">
        <v>1626</v>
      </c>
      <c r="C7" s="1" t="s">
        <v>1627</v>
      </c>
      <c r="D7" s="41" t="s">
        <v>1628</v>
      </c>
    </row>
    <row r="8" spans="1:4" ht="16.5">
      <c r="A8" s="1" t="s">
        <v>1629</v>
      </c>
      <c r="B8" s="41" t="s">
        <v>1630</v>
      </c>
      <c r="C8" s="1"/>
      <c r="D8" s="41" t="s">
        <v>1631</v>
      </c>
    </row>
    <row r="9" spans="1:4" ht="16.5">
      <c r="A9" s="1" t="s">
        <v>1632</v>
      </c>
      <c r="B9" s="41" t="s">
        <v>1633</v>
      </c>
      <c r="C9" s="1" t="s">
        <v>1634</v>
      </c>
      <c r="D9" s="41" t="s">
        <v>1635</v>
      </c>
    </row>
    <row r="10" spans="1:4" ht="16.5">
      <c r="A10" s="1" t="s">
        <v>1636</v>
      </c>
      <c r="B10" s="41" t="s">
        <v>1637</v>
      </c>
      <c r="C10" s="1" t="s">
        <v>1638</v>
      </c>
      <c r="D10" s="41" t="s">
        <v>1639</v>
      </c>
    </row>
    <row r="11" spans="1:4" ht="16.5">
      <c r="A11" s="1" t="s">
        <v>1640</v>
      </c>
      <c r="B11" s="41" t="s">
        <v>1641</v>
      </c>
      <c r="C11" s="1" t="s">
        <v>1642</v>
      </c>
      <c r="D11" s="41" t="s">
        <v>1643</v>
      </c>
    </row>
    <row r="12" spans="1:4" ht="16.5">
      <c r="A12" s="1" t="s">
        <v>1644</v>
      </c>
      <c r="B12" s="41" t="s">
        <v>1645</v>
      </c>
      <c r="C12" s="1" t="s">
        <v>1646</v>
      </c>
      <c r="D12" s="41" t="s">
        <v>1647</v>
      </c>
    </row>
    <row r="13" spans="1:4" ht="16.5">
      <c r="A13" s="1" t="s">
        <v>1648</v>
      </c>
      <c r="B13" s="41" t="s">
        <v>1649</v>
      </c>
      <c r="C13" s="1" t="s">
        <v>1650</v>
      </c>
      <c r="D13" s="41" t="s">
        <v>1651</v>
      </c>
    </row>
    <row r="14" spans="1:4" ht="16.5">
      <c r="A14" s="1" t="s">
        <v>1652</v>
      </c>
      <c r="B14" s="41" t="s">
        <v>1653</v>
      </c>
      <c r="C14" s="1" t="s">
        <v>1654</v>
      </c>
      <c r="D14" s="41" t="s">
        <v>1655</v>
      </c>
    </row>
    <row r="15" spans="1:4" ht="16.5">
      <c r="A15" s="1" t="s">
        <v>1656</v>
      </c>
      <c r="B15" s="41" t="s">
        <v>1657</v>
      </c>
      <c r="C15" s="1" t="s">
        <v>1658</v>
      </c>
      <c r="D15" s="41" t="s">
        <v>1659</v>
      </c>
    </row>
    <row r="16" spans="1:4" ht="16.5">
      <c r="A16" s="1" t="s">
        <v>1660</v>
      </c>
      <c r="B16" s="41" t="s">
        <v>1661</v>
      </c>
      <c r="C16" s="1" t="s">
        <v>1662</v>
      </c>
      <c r="D16" s="41" t="s">
        <v>1663</v>
      </c>
    </row>
    <row r="17" spans="1:4" ht="16.5">
      <c r="A17" s="1" t="s">
        <v>1664</v>
      </c>
      <c r="B17" s="41" t="s">
        <v>1665</v>
      </c>
      <c r="C17" s="1" t="s">
        <v>1666</v>
      </c>
      <c r="D17" s="41" t="s">
        <v>1667</v>
      </c>
    </row>
    <row r="18" spans="1:4" ht="16.5">
      <c r="A18" s="1" t="s">
        <v>1668</v>
      </c>
      <c r="B18" s="41" t="s">
        <v>1669</v>
      </c>
      <c r="C18" s="1" t="s">
        <v>1670</v>
      </c>
      <c r="D18" s="41" t="s">
        <v>1671</v>
      </c>
    </row>
    <row r="19" spans="1:4" ht="16.5">
      <c r="A19" s="1" t="s">
        <v>1672</v>
      </c>
      <c r="B19" s="41" t="s">
        <v>1673</v>
      </c>
      <c r="C19" s="1" t="s">
        <v>1674</v>
      </c>
      <c r="D19" s="41" t="s">
        <v>1675</v>
      </c>
    </row>
    <row r="20" spans="1:4" ht="16.5">
      <c r="A20" s="1" t="s">
        <v>1676</v>
      </c>
      <c r="B20" s="41" t="s">
        <v>1677</v>
      </c>
      <c r="C20" s="1" t="s">
        <v>1678</v>
      </c>
      <c r="D20" s="41" t="s">
        <v>1679</v>
      </c>
    </row>
    <row r="21" spans="2:4" ht="16.5">
      <c r="B21" s="41" t="s">
        <v>1680</v>
      </c>
      <c r="C21" s="1" t="s">
        <v>1681</v>
      </c>
      <c r="D21" s="41" t="s">
        <v>1682</v>
      </c>
    </row>
    <row r="22" spans="1:4" ht="16.5">
      <c r="A22" s="1" t="s">
        <v>1683</v>
      </c>
      <c r="B22" s="41" t="s">
        <v>1273</v>
      </c>
      <c r="C22" s="1" t="s">
        <v>1274</v>
      </c>
      <c r="D22" s="41" t="s">
        <v>1275</v>
      </c>
    </row>
    <row r="23" spans="1:4" ht="16.5">
      <c r="A23" s="1" t="s">
        <v>1276</v>
      </c>
      <c r="B23" s="41" t="s">
        <v>1277</v>
      </c>
      <c r="C23" s="1" t="s">
        <v>1278</v>
      </c>
      <c r="D23" s="41" t="s">
        <v>1279</v>
      </c>
    </row>
    <row r="24" spans="1:4" ht="16.5">
      <c r="A24" s="1" t="s">
        <v>1280</v>
      </c>
      <c r="B24" s="41" t="s">
        <v>1281</v>
      </c>
      <c r="C24" s="1" t="s">
        <v>1282</v>
      </c>
      <c r="D24" s="41" t="s">
        <v>1283</v>
      </c>
    </row>
    <row r="25" spans="1:4" ht="16.5">
      <c r="A25" s="1" t="s">
        <v>1284</v>
      </c>
      <c r="B25" s="41" t="s">
        <v>1285</v>
      </c>
      <c r="C25" s="1" t="s">
        <v>1286</v>
      </c>
      <c r="D25" s="41" t="s">
        <v>85</v>
      </c>
    </row>
    <row r="26" spans="1:4" ht="16.5">
      <c r="A26" s="1" t="s">
        <v>1287</v>
      </c>
      <c r="B26" s="41" t="s">
        <v>1288</v>
      </c>
      <c r="C26" s="1" t="s">
        <v>1289</v>
      </c>
      <c r="D26" s="41" t="s">
        <v>1290</v>
      </c>
    </row>
    <row r="27" spans="1:4" ht="16.5">
      <c r="A27" s="1" t="s">
        <v>674</v>
      </c>
      <c r="B27" s="41" t="s">
        <v>675</v>
      </c>
      <c r="C27" s="1" t="s">
        <v>676</v>
      </c>
      <c r="D27" s="41" t="s">
        <v>677</v>
      </c>
    </row>
    <row r="28" spans="1:4" ht="16.5">
      <c r="A28" s="1" t="s">
        <v>678</v>
      </c>
      <c r="B28" s="41" t="s">
        <v>679</v>
      </c>
      <c r="C28" s="1" t="s">
        <v>680</v>
      </c>
      <c r="D28" s="41" t="s">
        <v>681</v>
      </c>
    </row>
    <row r="29" spans="1:4" ht="16.5">
      <c r="A29" s="1" t="s">
        <v>682</v>
      </c>
      <c r="B29" s="41" t="s">
        <v>683</v>
      </c>
      <c r="C29" s="1" t="s">
        <v>684</v>
      </c>
      <c r="D29" s="41" t="s">
        <v>1820</v>
      </c>
    </row>
    <row r="30" spans="1:4" ht="16.5">
      <c r="A30" s="1" t="s">
        <v>686</v>
      </c>
      <c r="B30" s="41" t="s">
        <v>687</v>
      </c>
      <c r="C30" s="1" t="s">
        <v>688</v>
      </c>
      <c r="D30" s="41" t="s">
        <v>689</v>
      </c>
    </row>
    <row r="31" spans="1:4" ht="16.5">
      <c r="A31" s="1" t="s">
        <v>690</v>
      </c>
      <c r="B31" s="41" t="s">
        <v>691</v>
      </c>
      <c r="C31" s="1" t="s">
        <v>692</v>
      </c>
      <c r="D31" s="41" t="s">
        <v>693</v>
      </c>
    </row>
    <row r="32" spans="1:4" ht="16.5">
      <c r="A32" s="1" t="s">
        <v>694</v>
      </c>
      <c r="B32" s="41" t="s">
        <v>695</v>
      </c>
      <c r="C32" s="1" t="s">
        <v>696</v>
      </c>
      <c r="D32" s="41" t="s">
        <v>697</v>
      </c>
    </row>
    <row r="33" spans="1:4" ht="16.5">
      <c r="A33" s="1" t="s">
        <v>698</v>
      </c>
      <c r="B33" s="41" t="s">
        <v>1434</v>
      </c>
      <c r="C33" s="1" t="s">
        <v>1435</v>
      </c>
      <c r="D33" s="41" t="s">
        <v>1436</v>
      </c>
    </row>
    <row r="34" spans="1:4" ht="16.5">
      <c r="A34" s="1" t="s">
        <v>1437</v>
      </c>
      <c r="B34" s="41" t="s">
        <v>1438</v>
      </c>
      <c r="C34" s="1" t="s">
        <v>1439</v>
      </c>
      <c r="D34" s="41" t="s">
        <v>1440</v>
      </c>
    </row>
    <row r="35" spans="1:4" ht="16.5">
      <c r="A35" s="1" t="s">
        <v>1441</v>
      </c>
      <c r="B35" s="41" t="s">
        <v>1442</v>
      </c>
      <c r="C35" s="1" t="s">
        <v>1443</v>
      </c>
      <c r="D35" s="41" t="s">
        <v>1444</v>
      </c>
    </row>
    <row r="36" spans="1:4" ht="16.5">
      <c r="A36" s="1" t="s">
        <v>444</v>
      </c>
      <c r="B36" s="41" t="s">
        <v>445</v>
      </c>
      <c r="C36" s="1" t="s">
        <v>2763</v>
      </c>
      <c r="D36" s="41" t="s">
        <v>2764</v>
      </c>
    </row>
    <row r="37" spans="1:4" ht="16.5">
      <c r="A37" s="1" t="s">
        <v>2765</v>
      </c>
      <c r="B37" s="41" t="s">
        <v>2766</v>
      </c>
      <c r="C37" s="1" t="s">
        <v>2767</v>
      </c>
      <c r="D37" s="41" t="s">
        <v>2768</v>
      </c>
    </row>
    <row r="38" spans="1:4" ht="16.5">
      <c r="A38" s="1" t="s">
        <v>2769</v>
      </c>
      <c r="B38" s="41" t="s">
        <v>2770</v>
      </c>
      <c r="C38" s="1" t="s">
        <v>2771</v>
      </c>
      <c r="D38" s="41" t="s">
        <v>2772</v>
      </c>
    </row>
    <row r="39" spans="1:4" ht="16.5">
      <c r="A39" s="1" t="s">
        <v>2773</v>
      </c>
      <c r="B39" s="41" t="s">
        <v>2774</v>
      </c>
      <c r="C39" s="1" t="s">
        <v>2775</v>
      </c>
      <c r="D39" s="41" t="s">
        <v>2776</v>
      </c>
    </row>
    <row r="40" spans="1:4" ht="16.5">
      <c r="A40" s="1" t="s">
        <v>2777</v>
      </c>
      <c r="B40" s="41" t="s">
        <v>1037</v>
      </c>
      <c r="C40" s="1" t="s">
        <v>1038</v>
      </c>
      <c r="D40" s="41" t="s">
        <v>1039</v>
      </c>
    </row>
    <row r="41" spans="1:4" ht="16.5">
      <c r="A41" s="1" t="s">
        <v>1040</v>
      </c>
      <c r="B41" s="41" t="s">
        <v>1041</v>
      </c>
      <c r="C41" s="1" t="s">
        <v>1042</v>
      </c>
      <c r="D41" s="41" t="s">
        <v>1043</v>
      </c>
    </row>
    <row r="42" spans="1:4" ht="17.25" thickBot="1">
      <c r="A42" s="1" t="s">
        <v>1044</v>
      </c>
      <c r="B42" s="41" t="s">
        <v>1045</v>
      </c>
      <c r="C42" s="1" t="s">
        <v>1046</v>
      </c>
      <c r="D42" s="41" t="s">
        <v>2160</v>
      </c>
    </row>
    <row r="43" spans="1:4" s="2" customFormat="1" ht="43.5" customHeight="1" thickBot="1" thickTop="1">
      <c r="A43" s="1143" t="s">
        <v>2251</v>
      </c>
      <c r="B43" s="1144"/>
      <c r="C43" s="1141" t="s">
        <v>1821</v>
      </c>
      <c r="D43" s="1142"/>
    </row>
    <row r="44" spans="1:4" ht="16.5" customHeight="1" thickTop="1">
      <c r="A44" s="1" t="s">
        <v>2161</v>
      </c>
      <c r="B44" s="41" t="s">
        <v>2162</v>
      </c>
      <c r="C44" s="1" t="s">
        <v>305</v>
      </c>
      <c r="D44" s="41" t="s">
        <v>306</v>
      </c>
    </row>
    <row r="45" spans="1:4" ht="16.5" customHeight="1">
      <c r="A45" s="1" t="s">
        <v>2165</v>
      </c>
      <c r="B45" s="41" t="s">
        <v>2166</v>
      </c>
      <c r="C45" s="1" t="s">
        <v>2163</v>
      </c>
      <c r="D45" s="41" t="s">
        <v>2164</v>
      </c>
    </row>
    <row r="46" spans="1:4" ht="16.5" customHeight="1">
      <c r="A46" s="1" t="s">
        <v>2169</v>
      </c>
      <c r="B46" s="41" t="s">
        <v>2170</v>
      </c>
      <c r="C46" s="1" t="s">
        <v>2167</v>
      </c>
      <c r="D46" s="41" t="s">
        <v>2168</v>
      </c>
    </row>
    <row r="47" spans="2:4" ht="16.5" customHeight="1">
      <c r="B47" s="41" t="s">
        <v>2173</v>
      </c>
      <c r="C47" s="1" t="s">
        <v>2171</v>
      </c>
      <c r="D47" s="41" t="s">
        <v>2172</v>
      </c>
    </row>
    <row r="48" spans="1:4" ht="16.5" customHeight="1">
      <c r="A48" s="1" t="s">
        <v>2176</v>
      </c>
      <c r="B48" s="41" t="s">
        <v>1822</v>
      </c>
      <c r="C48" s="1" t="s">
        <v>2174</v>
      </c>
      <c r="D48" s="41" t="s">
        <v>2175</v>
      </c>
    </row>
    <row r="49" spans="1:4" ht="16.5" customHeight="1">
      <c r="A49" s="1" t="s">
        <v>2178</v>
      </c>
      <c r="B49" s="41" t="s">
        <v>2179</v>
      </c>
      <c r="C49" s="1" t="s">
        <v>2177</v>
      </c>
      <c r="D49" s="41" t="s">
        <v>1818</v>
      </c>
    </row>
    <row r="50" spans="1:4" ht="16.5" customHeight="1">
      <c r="A50" s="1" t="s">
        <v>2182</v>
      </c>
      <c r="B50" s="41" t="s">
        <v>2183</v>
      </c>
      <c r="C50" s="1" t="s">
        <v>2180</v>
      </c>
      <c r="D50" s="41" t="s">
        <v>2181</v>
      </c>
    </row>
    <row r="51" spans="1:4" ht="16.5" customHeight="1">
      <c r="A51" s="1" t="s">
        <v>2186</v>
      </c>
      <c r="B51" s="41" t="s">
        <v>2187</v>
      </c>
      <c r="C51" s="1" t="s">
        <v>2184</v>
      </c>
      <c r="D51" s="41" t="s">
        <v>2185</v>
      </c>
    </row>
    <row r="52" spans="1:4" ht="16.5" customHeight="1">
      <c r="A52" s="1" t="s">
        <v>2190</v>
      </c>
      <c r="B52" s="41" t="s">
        <v>2191</v>
      </c>
      <c r="C52" s="1" t="s">
        <v>2188</v>
      </c>
      <c r="D52" s="41" t="s">
        <v>2189</v>
      </c>
    </row>
    <row r="53" spans="1:4" ht="16.5" customHeight="1">
      <c r="A53" s="1" t="s">
        <v>2194</v>
      </c>
      <c r="B53" s="41" t="s">
        <v>2195</v>
      </c>
      <c r="C53" s="1" t="s">
        <v>2192</v>
      </c>
      <c r="D53" s="41" t="s">
        <v>2193</v>
      </c>
    </row>
    <row r="54" spans="1:4" ht="16.5" customHeight="1">
      <c r="A54" s="1" t="s">
        <v>2198</v>
      </c>
      <c r="B54" s="41" t="s">
        <v>2199</v>
      </c>
      <c r="C54" s="1" t="s">
        <v>2196</v>
      </c>
      <c r="D54" s="41" t="s">
        <v>2197</v>
      </c>
    </row>
    <row r="55" spans="1:4" ht="16.5" customHeight="1">
      <c r="A55" s="1" t="s">
        <v>2202</v>
      </c>
      <c r="B55" s="41" t="s">
        <v>2203</v>
      </c>
      <c r="C55" s="1" t="s">
        <v>2200</v>
      </c>
      <c r="D55" s="41" t="s">
        <v>2201</v>
      </c>
    </row>
    <row r="56" spans="1:4" ht="16.5" customHeight="1">
      <c r="A56" s="1" t="s">
        <v>2497</v>
      </c>
      <c r="B56" s="41" t="s">
        <v>2498</v>
      </c>
      <c r="C56" s="1" t="s">
        <v>2204</v>
      </c>
      <c r="D56" s="41" t="s">
        <v>2496</v>
      </c>
    </row>
    <row r="57" spans="1:4" ht="16.5" customHeight="1">
      <c r="A57" s="1" t="s">
        <v>2501</v>
      </c>
      <c r="B57" s="41" t="s">
        <v>2502</v>
      </c>
      <c r="C57" s="1" t="s">
        <v>2499</v>
      </c>
      <c r="D57" s="41" t="s">
        <v>2500</v>
      </c>
    </row>
    <row r="58" spans="1:4" ht="16.5" customHeight="1">
      <c r="A58" s="1" t="s">
        <v>2505</v>
      </c>
      <c r="B58" s="41" t="s">
        <v>2506</v>
      </c>
      <c r="C58" s="1" t="s">
        <v>2503</v>
      </c>
      <c r="D58" s="41" t="s">
        <v>2504</v>
      </c>
    </row>
    <row r="59" spans="1:4" ht="16.5" customHeight="1">
      <c r="A59" s="1" t="s">
        <v>2509</v>
      </c>
      <c r="B59" s="41" t="s">
        <v>2510</v>
      </c>
      <c r="C59" s="1" t="s">
        <v>2507</v>
      </c>
      <c r="D59" s="41" t="s">
        <v>2508</v>
      </c>
    </row>
    <row r="60" spans="1:4" ht="16.5" customHeight="1">
      <c r="A60" s="1" t="s">
        <v>2513</v>
      </c>
      <c r="B60" s="41" t="s">
        <v>2514</v>
      </c>
      <c r="C60" s="1" t="s">
        <v>2511</v>
      </c>
      <c r="D60" s="41" t="s">
        <v>2512</v>
      </c>
    </row>
    <row r="61" spans="1:4" ht="16.5" customHeight="1">
      <c r="A61" s="1" t="s">
        <v>2517</v>
      </c>
      <c r="B61" s="41" t="s">
        <v>86</v>
      </c>
      <c r="C61" s="1" t="s">
        <v>2515</v>
      </c>
      <c r="D61" s="41" t="s">
        <v>2516</v>
      </c>
    </row>
    <row r="62" spans="1:4" ht="16.5" customHeight="1">
      <c r="A62" s="1" t="s">
        <v>2520</v>
      </c>
      <c r="B62" s="41" t="s">
        <v>2521</v>
      </c>
      <c r="C62" s="1" t="s">
        <v>2518</v>
      </c>
      <c r="D62" s="41" t="s">
        <v>2519</v>
      </c>
    </row>
    <row r="63" spans="2:4" ht="16.5" customHeight="1">
      <c r="B63" s="41" t="s">
        <v>2524</v>
      </c>
      <c r="C63" s="1" t="s">
        <v>2522</v>
      </c>
      <c r="D63" s="41" t="s">
        <v>2523</v>
      </c>
    </row>
    <row r="64" spans="1:4" ht="16.5" customHeight="1">
      <c r="A64" s="1" t="s">
        <v>2527</v>
      </c>
      <c r="B64" s="41" t="s">
        <v>2528</v>
      </c>
      <c r="C64" s="1" t="s">
        <v>2525</v>
      </c>
      <c r="D64" s="41" t="s">
        <v>2526</v>
      </c>
    </row>
    <row r="65" spans="1:4" ht="16.5" customHeight="1">
      <c r="A65" s="1" t="s">
        <v>2531</v>
      </c>
      <c r="B65" s="41" t="s">
        <v>2532</v>
      </c>
      <c r="C65" s="1" t="s">
        <v>2529</v>
      </c>
      <c r="D65" s="41" t="s">
        <v>2530</v>
      </c>
    </row>
    <row r="66" spans="1:4" ht="16.5" customHeight="1">
      <c r="A66" s="1" t="s">
        <v>2535</v>
      </c>
      <c r="B66" s="41" t="s">
        <v>2536</v>
      </c>
      <c r="C66" s="1" t="s">
        <v>2533</v>
      </c>
      <c r="D66" s="41" t="s">
        <v>2534</v>
      </c>
    </row>
    <row r="67" spans="1:4" ht="16.5" customHeight="1">
      <c r="A67" s="1" t="s">
        <v>2539</v>
      </c>
      <c r="B67" s="41" t="s">
        <v>2540</v>
      </c>
      <c r="C67" s="1" t="s">
        <v>2537</v>
      </c>
      <c r="D67" s="41" t="s">
        <v>2538</v>
      </c>
    </row>
    <row r="68" spans="1:4" ht="16.5" customHeight="1">
      <c r="A68" s="1" t="s">
        <v>2542</v>
      </c>
      <c r="B68" s="41" t="s">
        <v>2543</v>
      </c>
      <c r="C68" s="1" t="s">
        <v>2541</v>
      </c>
      <c r="D68" s="41" t="s">
        <v>1819</v>
      </c>
    </row>
    <row r="69" spans="1:4" ht="16.5" customHeight="1">
      <c r="A69" s="1" t="s">
        <v>2546</v>
      </c>
      <c r="B69" s="41" t="s">
        <v>2547</v>
      </c>
      <c r="C69" s="1" t="s">
        <v>2544</v>
      </c>
      <c r="D69" s="41" t="s">
        <v>2545</v>
      </c>
    </row>
    <row r="70" spans="1:4" ht="16.5" customHeight="1">
      <c r="A70" s="1" t="s">
        <v>2550</v>
      </c>
      <c r="B70" s="41" t="s">
        <v>2551</v>
      </c>
      <c r="C70" s="1" t="s">
        <v>2548</v>
      </c>
      <c r="D70" s="41" t="s">
        <v>2549</v>
      </c>
    </row>
    <row r="71" spans="1:4" ht="16.5" customHeight="1">
      <c r="A71" s="1" t="s">
        <v>2554</v>
      </c>
      <c r="B71" s="41" t="s">
        <v>2555</v>
      </c>
      <c r="C71" s="1" t="s">
        <v>2552</v>
      </c>
      <c r="D71" s="41" t="s">
        <v>2553</v>
      </c>
    </row>
    <row r="72" spans="1:4" ht="16.5" customHeight="1">
      <c r="A72" s="1" t="s">
        <v>2558</v>
      </c>
      <c r="B72" s="41" t="s">
        <v>2559</v>
      </c>
      <c r="C72" s="1" t="s">
        <v>2556</v>
      </c>
      <c r="D72" s="41" t="s">
        <v>2557</v>
      </c>
    </row>
    <row r="73" spans="2:4" ht="16.5" customHeight="1">
      <c r="B73" s="41" t="s">
        <v>2562</v>
      </c>
      <c r="C73" s="1" t="s">
        <v>2560</v>
      </c>
      <c r="D73" s="41" t="s">
        <v>2561</v>
      </c>
    </row>
    <row r="74" spans="1:4" ht="16.5" customHeight="1">
      <c r="A74" s="1" t="s">
        <v>2565</v>
      </c>
      <c r="B74" s="41" t="s">
        <v>2566</v>
      </c>
      <c r="C74" s="1" t="s">
        <v>2563</v>
      </c>
      <c r="D74" s="41" t="s">
        <v>2564</v>
      </c>
    </row>
    <row r="75" spans="1:4" ht="16.5" customHeight="1">
      <c r="A75" s="1" t="s">
        <v>2569</v>
      </c>
      <c r="B75" s="41" t="s">
        <v>87</v>
      </c>
      <c r="C75" s="1" t="s">
        <v>2567</v>
      </c>
      <c r="D75" s="41" t="s">
        <v>2568</v>
      </c>
    </row>
    <row r="76" spans="1:4" ht="16.5" customHeight="1">
      <c r="A76" s="1" t="s">
        <v>1114</v>
      </c>
      <c r="B76" s="41" t="s">
        <v>1115</v>
      </c>
      <c r="C76" s="1" t="s">
        <v>2570</v>
      </c>
      <c r="D76" s="41" t="s">
        <v>2571</v>
      </c>
    </row>
    <row r="77" spans="1:4" ht="16.5" customHeight="1">
      <c r="A77" s="1" t="s">
        <v>1118</v>
      </c>
      <c r="B77" s="41" t="s">
        <v>1119</v>
      </c>
      <c r="C77" s="1" t="s">
        <v>1116</v>
      </c>
      <c r="D77" s="41" t="s">
        <v>1117</v>
      </c>
    </row>
    <row r="78" spans="1:4" ht="16.5" customHeight="1">
      <c r="A78" s="1" t="s">
        <v>1122</v>
      </c>
      <c r="B78" s="41" t="s">
        <v>277</v>
      </c>
      <c r="C78" s="1" t="s">
        <v>1120</v>
      </c>
      <c r="D78" s="41" t="s">
        <v>1121</v>
      </c>
    </row>
    <row r="79" spans="1:4" ht="16.5" customHeight="1">
      <c r="A79" s="1" t="s">
        <v>280</v>
      </c>
      <c r="B79" s="41" t="s">
        <v>281</v>
      </c>
      <c r="C79" s="1" t="s">
        <v>278</v>
      </c>
      <c r="D79" s="41" t="s">
        <v>279</v>
      </c>
    </row>
    <row r="80" spans="1:4" ht="16.5" customHeight="1">
      <c r="A80" s="1" t="s">
        <v>284</v>
      </c>
      <c r="B80" s="41" t="s">
        <v>285</v>
      </c>
      <c r="C80" s="1" t="s">
        <v>282</v>
      </c>
      <c r="D80" s="41" t="s">
        <v>283</v>
      </c>
    </row>
    <row r="81" spans="1:4" ht="16.5" customHeight="1">
      <c r="A81" s="1" t="s">
        <v>288</v>
      </c>
      <c r="B81" s="41" t="s">
        <v>289</v>
      </c>
      <c r="C81" s="1" t="s">
        <v>286</v>
      </c>
      <c r="D81" s="41" t="s">
        <v>287</v>
      </c>
    </row>
    <row r="82" spans="1:4" ht="16.5" customHeight="1">
      <c r="A82" s="1" t="s">
        <v>292</v>
      </c>
      <c r="B82" s="41" t="s">
        <v>293</v>
      </c>
      <c r="C82" s="1" t="s">
        <v>290</v>
      </c>
      <c r="D82" s="41" t="s">
        <v>291</v>
      </c>
    </row>
    <row r="83" spans="1:4" ht="16.5" customHeight="1">
      <c r="A83" s="1" t="s">
        <v>295</v>
      </c>
      <c r="B83" s="41" t="s">
        <v>296</v>
      </c>
      <c r="D83" s="41" t="s">
        <v>294</v>
      </c>
    </row>
    <row r="84" spans="1:4" ht="16.5" customHeight="1">
      <c r="A84" s="1" t="s">
        <v>299</v>
      </c>
      <c r="B84" s="41" t="s">
        <v>300</v>
      </c>
      <c r="C84" s="1" t="s">
        <v>297</v>
      </c>
      <c r="D84" s="41" t="s">
        <v>298</v>
      </c>
    </row>
    <row r="85" spans="1:4" ht="16.5" customHeight="1" thickBot="1">
      <c r="A85" s="1" t="s">
        <v>303</v>
      </c>
      <c r="B85" s="41" t="s">
        <v>304</v>
      </c>
      <c r="C85" s="1" t="s">
        <v>301</v>
      </c>
      <c r="D85" s="41" t="s">
        <v>302</v>
      </c>
    </row>
    <row r="86" spans="1:5" ht="47.25" customHeight="1" thickBot="1" thickTop="1">
      <c r="A86" s="1143" t="s">
        <v>2251</v>
      </c>
      <c r="B86" s="1144"/>
      <c r="C86" s="1141" t="s">
        <v>1821</v>
      </c>
      <c r="D86" s="1142"/>
      <c r="E86" s="2"/>
    </row>
    <row r="87" spans="1:4" ht="15.75" customHeight="1" thickTop="1">
      <c r="A87" s="1" t="s">
        <v>307</v>
      </c>
      <c r="B87" s="41" t="s">
        <v>308</v>
      </c>
      <c r="C87" s="1" t="s">
        <v>2382</v>
      </c>
      <c r="D87" s="41" t="s">
        <v>2383</v>
      </c>
    </row>
    <row r="88" spans="1:5" s="2" customFormat="1" ht="15.75" customHeight="1">
      <c r="A88" s="1" t="s">
        <v>311</v>
      </c>
      <c r="B88" s="41" t="s">
        <v>312</v>
      </c>
      <c r="C88" s="1" t="s">
        <v>309</v>
      </c>
      <c r="D88" s="41" t="s">
        <v>310</v>
      </c>
      <c r="E88"/>
    </row>
    <row r="89" spans="1:4" ht="15.75" customHeight="1">
      <c r="A89" s="1" t="s">
        <v>315</v>
      </c>
      <c r="B89" s="41" t="s">
        <v>1826</v>
      </c>
      <c r="C89" s="1" t="s">
        <v>313</v>
      </c>
      <c r="D89" s="41" t="s">
        <v>314</v>
      </c>
    </row>
    <row r="90" spans="1:4" ht="15.75" customHeight="1">
      <c r="A90" s="1" t="s">
        <v>966</v>
      </c>
      <c r="B90" s="41" t="s">
        <v>967</v>
      </c>
      <c r="C90" s="1" t="s">
        <v>316</v>
      </c>
      <c r="D90" s="41" t="s">
        <v>965</v>
      </c>
    </row>
    <row r="91" spans="1:4" ht="15.75" customHeight="1">
      <c r="A91" s="1" t="s">
        <v>970</v>
      </c>
      <c r="B91" s="41" t="s">
        <v>971</v>
      </c>
      <c r="C91" s="1" t="s">
        <v>968</v>
      </c>
      <c r="D91" s="41" t="s">
        <v>969</v>
      </c>
    </row>
    <row r="92" spans="1:4" ht="15.75" customHeight="1">
      <c r="A92" s="1" t="s">
        <v>2147</v>
      </c>
      <c r="B92" s="41" t="s">
        <v>2148</v>
      </c>
      <c r="C92" s="1" t="s">
        <v>972</v>
      </c>
      <c r="D92" s="41" t="s">
        <v>973</v>
      </c>
    </row>
    <row r="93" spans="1:4" ht="15.75" customHeight="1">
      <c r="A93" s="1" t="s">
        <v>2150</v>
      </c>
      <c r="B93" s="41" t="s">
        <v>2151</v>
      </c>
      <c r="C93" s="1" t="s">
        <v>2149</v>
      </c>
      <c r="D93" s="41" t="s">
        <v>1823</v>
      </c>
    </row>
    <row r="94" spans="1:4" ht="15.75" customHeight="1">
      <c r="A94" s="1" t="s">
        <v>2153</v>
      </c>
      <c r="B94" s="41" t="s">
        <v>2154</v>
      </c>
      <c r="C94" s="1" t="s">
        <v>2152</v>
      </c>
      <c r="D94" s="41" t="s">
        <v>1824</v>
      </c>
    </row>
    <row r="95" spans="2:4" ht="15.75" customHeight="1">
      <c r="B95" s="41" t="s">
        <v>2157</v>
      </c>
      <c r="C95" s="1" t="s">
        <v>2155</v>
      </c>
      <c r="D95" s="41" t="s">
        <v>2156</v>
      </c>
    </row>
    <row r="96" spans="1:4" ht="15.75" customHeight="1">
      <c r="A96" s="1" t="s">
        <v>317</v>
      </c>
      <c r="B96" s="41" t="s">
        <v>318</v>
      </c>
      <c r="C96" s="1" t="s">
        <v>2158</v>
      </c>
      <c r="D96" s="41" t="s">
        <v>2159</v>
      </c>
    </row>
    <row r="97" spans="1:4" ht="15.75" customHeight="1">
      <c r="A97" s="1" t="s">
        <v>321</v>
      </c>
      <c r="B97" s="41" t="s">
        <v>322</v>
      </c>
      <c r="C97" s="1" t="s">
        <v>319</v>
      </c>
      <c r="D97" s="41" t="s">
        <v>320</v>
      </c>
    </row>
    <row r="98" spans="1:4" ht="15.75" customHeight="1">
      <c r="A98" s="1" t="s">
        <v>325</v>
      </c>
      <c r="B98" s="41" t="s">
        <v>326</v>
      </c>
      <c r="C98" s="1" t="s">
        <v>323</v>
      </c>
      <c r="D98" s="41" t="s">
        <v>324</v>
      </c>
    </row>
    <row r="99" spans="1:4" ht="15.75" customHeight="1">
      <c r="A99" s="1" t="s">
        <v>329</v>
      </c>
      <c r="B99" s="41" t="s">
        <v>330</v>
      </c>
      <c r="C99" s="1" t="s">
        <v>327</v>
      </c>
      <c r="D99" s="41" t="s">
        <v>328</v>
      </c>
    </row>
    <row r="100" spans="1:4" ht="15.75" customHeight="1">
      <c r="A100" s="1" t="s">
        <v>333</v>
      </c>
      <c r="B100" s="41" t="s">
        <v>334</v>
      </c>
      <c r="C100" s="1" t="s">
        <v>331</v>
      </c>
      <c r="D100" s="41" t="s">
        <v>332</v>
      </c>
    </row>
    <row r="101" spans="1:4" ht="15.75" customHeight="1">
      <c r="A101" s="1" t="s">
        <v>337</v>
      </c>
      <c r="B101" s="41" t="s">
        <v>338</v>
      </c>
      <c r="C101" s="1" t="s">
        <v>335</v>
      </c>
      <c r="D101" s="41" t="s">
        <v>336</v>
      </c>
    </row>
    <row r="102" spans="1:4" ht="15.75" customHeight="1">
      <c r="A102" s="1" t="s">
        <v>341</v>
      </c>
      <c r="B102" s="41" t="s">
        <v>342</v>
      </c>
      <c r="C102" s="1" t="s">
        <v>339</v>
      </c>
      <c r="D102" s="41" t="s">
        <v>340</v>
      </c>
    </row>
    <row r="103" spans="1:4" ht="15.75" customHeight="1">
      <c r="A103" s="1" t="s">
        <v>345</v>
      </c>
      <c r="B103" s="41" t="s">
        <v>346</v>
      </c>
      <c r="C103" s="1" t="s">
        <v>343</v>
      </c>
      <c r="D103" s="41" t="s">
        <v>344</v>
      </c>
    </row>
    <row r="104" spans="1:4" ht="15.75" customHeight="1">
      <c r="A104" s="1" t="s">
        <v>349</v>
      </c>
      <c r="B104" s="41" t="s">
        <v>350</v>
      </c>
      <c r="C104" s="1" t="s">
        <v>347</v>
      </c>
      <c r="D104" s="41" t="s">
        <v>348</v>
      </c>
    </row>
    <row r="105" spans="1:4" ht="15.75" customHeight="1">
      <c r="A105" s="1" t="s">
        <v>353</v>
      </c>
      <c r="B105" s="41" t="s">
        <v>354</v>
      </c>
      <c r="C105" s="1" t="s">
        <v>351</v>
      </c>
      <c r="D105" s="41" t="s">
        <v>352</v>
      </c>
    </row>
    <row r="106" spans="1:4" ht="15.75" customHeight="1">
      <c r="A106" s="1" t="s">
        <v>2297</v>
      </c>
      <c r="B106" s="41" t="s">
        <v>2298</v>
      </c>
      <c r="C106" s="1" t="s">
        <v>355</v>
      </c>
      <c r="D106" s="41" t="s">
        <v>2296</v>
      </c>
    </row>
    <row r="107" spans="2:4" ht="15.75" customHeight="1">
      <c r="B107" s="41" t="s">
        <v>2301</v>
      </c>
      <c r="C107" s="1" t="s">
        <v>2299</v>
      </c>
      <c r="D107" s="41" t="s">
        <v>2300</v>
      </c>
    </row>
    <row r="108" spans="1:4" ht="15.75" customHeight="1">
      <c r="A108" s="1" t="s">
        <v>2304</v>
      </c>
      <c r="B108" s="41" t="s">
        <v>2305</v>
      </c>
      <c r="C108" s="1" t="s">
        <v>2302</v>
      </c>
      <c r="D108" s="41" t="s">
        <v>2303</v>
      </c>
    </row>
    <row r="109" spans="1:4" ht="15.75" customHeight="1">
      <c r="A109" s="1" t="s">
        <v>2308</v>
      </c>
      <c r="B109" s="41" t="s">
        <v>2309</v>
      </c>
      <c r="C109" s="1" t="s">
        <v>2306</v>
      </c>
      <c r="D109" s="41" t="s">
        <v>2307</v>
      </c>
    </row>
    <row r="110" spans="1:4" ht="15.75" customHeight="1">
      <c r="A110" s="1" t="s">
        <v>2312</v>
      </c>
      <c r="B110" s="41" t="s">
        <v>2313</v>
      </c>
      <c r="C110" s="1" t="s">
        <v>2310</v>
      </c>
      <c r="D110" s="41" t="s">
        <v>2311</v>
      </c>
    </row>
    <row r="111" spans="2:4" ht="15.75" customHeight="1">
      <c r="B111" s="41" t="s">
        <v>2316</v>
      </c>
      <c r="C111" s="1" t="s">
        <v>2314</v>
      </c>
      <c r="D111" s="41" t="s">
        <v>2315</v>
      </c>
    </row>
    <row r="112" spans="1:4" ht="15.75" customHeight="1">
      <c r="A112" s="1" t="s">
        <v>2319</v>
      </c>
      <c r="B112" s="41" t="s">
        <v>2320</v>
      </c>
      <c r="C112" s="1" t="s">
        <v>2317</v>
      </c>
      <c r="D112" s="41" t="s">
        <v>2318</v>
      </c>
    </row>
    <row r="113" spans="1:4" ht="15.75" customHeight="1">
      <c r="A113" s="1" t="s">
        <v>2322</v>
      </c>
      <c r="B113" s="41" t="s">
        <v>2323</v>
      </c>
      <c r="C113" s="1" t="s">
        <v>2321</v>
      </c>
      <c r="D113" s="41" t="s">
        <v>1825</v>
      </c>
    </row>
    <row r="114" spans="1:4" ht="15.75" customHeight="1">
      <c r="A114" s="1" t="s">
        <v>2326</v>
      </c>
      <c r="B114" s="41" t="s">
        <v>2327</v>
      </c>
      <c r="C114" s="1" t="s">
        <v>2324</v>
      </c>
      <c r="D114" s="41" t="s">
        <v>2325</v>
      </c>
    </row>
    <row r="115" spans="1:4" ht="15.75" customHeight="1">
      <c r="A115" s="1" t="s">
        <v>2330</v>
      </c>
      <c r="B115" s="41" t="s">
        <v>2331</v>
      </c>
      <c r="C115" s="1" t="s">
        <v>2328</v>
      </c>
      <c r="D115" s="41" t="s">
        <v>2329</v>
      </c>
    </row>
    <row r="116" spans="1:4" ht="15.75" customHeight="1">
      <c r="A116" s="1" t="s">
        <v>2334</v>
      </c>
      <c r="B116" s="41" t="s">
        <v>2335</v>
      </c>
      <c r="C116" s="1" t="s">
        <v>2332</v>
      </c>
      <c r="D116" s="41" t="s">
        <v>2333</v>
      </c>
    </row>
    <row r="117" spans="1:4" ht="15.75" customHeight="1">
      <c r="A117" s="1" t="s">
        <v>2338</v>
      </c>
      <c r="B117" s="41" t="s">
        <v>2339</v>
      </c>
      <c r="C117" s="1" t="s">
        <v>2336</v>
      </c>
      <c r="D117" s="41" t="s">
        <v>2337</v>
      </c>
    </row>
    <row r="118" spans="1:4" ht="15.75" customHeight="1">
      <c r="A118" s="1" t="s">
        <v>2342</v>
      </c>
      <c r="B118" s="41" t="s">
        <v>2343</v>
      </c>
      <c r="C118" s="1" t="s">
        <v>2340</v>
      </c>
      <c r="D118" s="41" t="s">
        <v>2341</v>
      </c>
    </row>
    <row r="119" spans="1:4" ht="15.75" customHeight="1">
      <c r="A119" s="1" t="s">
        <v>2345</v>
      </c>
      <c r="B119" s="41" t="s">
        <v>2346</v>
      </c>
      <c r="D119" s="41" t="s">
        <v>2344</v>
      </c>
    </row>
    <row r="120" spans="1:4" ht="15.75" customHeight="1">
      <c r="A120" s="1" t="s">
        <v>2349</v>
      </c>
      <c r="B120" s="41" t="s">
        <v>1828</v>
      </c>
      <c r="C120" s="1" t="s">
        <v>2347</v>
      </c>
      <c r="D120" s="41" t="s">
        <v>2348</v>
      </c>
    </row>
    <row r="121" spans="1:4" ht="15.75" customHeight="1">
      <c r="A121" s="1" t="s">
        <v>2352</v>
      </c>
      <c r="B121" s="41" t="s">
        <v>2353</v>
      </c>
      <c r="C121" s="1" t="s">
        <v>2350</v>
      </c>
      <c r="D121" s="41" t="s">
        <v>2351</v>
      </c>
    </row>
    <row r="122" spans="1:4" ht="15.75" customHeight="1">
      <c r="A122" s="1" t="s">
        <v>2356</v>
      </c>
      <c r="B122" s="41" t="s">
        <v>2357</v>
      </c>
      <c r="C122" s="1" t="s">
        <v>2354</v>
      </c>
      <c r="D122" s="41" t="s">
        <v>2355</v>
      </c>
    </row>
    <row r="123" spans="1:4" ht="15.75" customHeight="1">
      <c r="A123" s="1" t="s">
        <v>2360</v>
      </c>
      <c r="B123" s="41" t="s">
        <v>2361</v>
      </c>
      <c r="C123" s="1" t="s">
        <v>2358</v>
      </c>
      <c r="D123" s="41" t="s">
        <v>2359</v>
      </c>
    </row>
    <row r="124" spans="1:4" ht="15.75" customHeight="1">
      <c r="A124" s="1" t="s">
        <v>2364</v>
      </c>
      <c r="B124" s="41" t="s">
        <v>2365</v>
      </c>
      <c r="C124" s="1" t="s">
        <v>2362</v>
      </c>
      <c r="D124" s="41" t="s">
        <v>2363</v>
      </c>
    </row>
    <row r="125" spans="1:4" ht="15.75" customHeight="1">
      <c r="A125" s="1" t="s">
        <v>2368</v>
      </c>
      <c r="B125" s="41" t="s">
        <v>2369</v>
      </c>
      <c r="C125" s="1" t="s">
        <v>2366</v>
      </c>
      <c r="D125" s="41" t="s">
        <v>2367</v>
      </c>
    </row>
    <row r="126" spans="1:4" ht="15.75" customHeight="1">
      <c r="A126" s="1" t="s">
        <v>2372</v>
      </c>
      <c r="B126" s="41" t="s">
        <v>2373</v>
      </c>
      <c r="C126" s="1" t="s">
        <v>2370</v>
      </c>
      <c r="D126" s="41" t="s">
        <v>2371</v>
      </c>
    </row>
    <row r="127" spans="1:4" ht="15.75" customHeight="1">
      <c r="A127" s="1" t="s">
        <v>2376</v>
      </c>
      <c r="B127" s="41" t="s">
        <v>2377</v>
      </c>
      <c r="C127" s="1" t="s">
        <v>2374</v>
      </c>
      <c r="D127" s="41" t="s">
        <v>2375</v>
      </c>
    </row>
    <row r="128" spans="2:4" ht="15.75" customHeight="1">
      <c r="B128" s="41" t="s">
        <v>2379</v>
      </c>
      <c r="C128" s="1" t="s">
        <v>2378</v>
      </c>
      <c r="D128" s="41" t="s">
        <v>1831</v>
      </c>
    </row>
    <row r="129" spans="1:2" ht="15.75" customHeight="1" thickBot="1">
      <c r="A129" s="1" t="s">
        <v>2380</v>
      </c>
      <c r="B129" s="41" t="s">
        <v>2381</v>
      </c>
    </row>
    <row r="130" spans="1:5" ht="47.25" customHeight="1" thickBot="1" thickTop="1">
      <c r="A130" s="1143" t="s">
        <v>2251</v>
      </c>
      <c r="B130" s="1144"/>
      <c r="C130" s="1141" t="s">
        <v>1821</v>
      </c>
      <c r="D130" s="1142"/>
      <c r="E130" s="2"/>
    </row>
    <row r="131" spans="1:7" ht="15.75" customHeight="1" thickTop="1">
      <c r="A131" s="1" t="s">
        <v>2384</v>
      </c>
      <c r="B131" s="41" t="s">
        <v>2385</v>
      </c>
      <c r="C131" s="1" t="s">
        <v>2386</v>
      </c>
      <c r="D131" s="41" t="s">
        <v>2387</v>
      </c>
      <c r="F131" s="2"/>
      <c r="G131" s="2"/>
    </row>
    <row r="132" spans="1:7" s="2" customFormat="1" ht="15.75" customHeight="1">
      <c r="A132" s="1" t="s">
        <v>2388</v>
      </c>
      <c r="B132" s="41" t="s">
        <v>2389</v>
      </c>
      <c r="C132" s="1" t="s">
        <v>2390</v>
      </c>
      <c r="D132" s="41" t="s">
        <v>1830</v>
      </c>
      <c r="E132"/>
      <c r="F132"/>
      <c r="G132"/>
    </row>
    <row r="133" spans="1:4" ht="15.75" customHeight="1">
      <c r="A133" s="1" t="s">
        <v>2391</v>
      </c>
      <c r="B133" s="41" t="s">
        <v>2392</v>
      </c>
      <c r="C133" s="1" t="s">
        <v>2393</v>
      </c>
      <c r="D133" s="41" t="s">
        <v>2394</v>
      </c>
    </row>
    <row r="134" spans="1:4" ht="15.75" customHeight="1">
      <c r="A134" s="1" t="s">
        <v>2395</v>
      </c>
      <c r="B134" s="41" t="s">
        <v>2396</v>
      </c>
      <c r="C134" s="1" t="s">
        <v>2397</v>
      </c>
      <c r="D134" s="41" t="s">
        <v>2398</v>
      </c>
    </row>
    <row r="135" spans="1:4" ht="15.75" customHeight="1">
      <c r="A135" s="1" t="s">
        <v>2399</v>
      </c>
      <c r="B135" s="41" t="s">
        <v>2400</v>
      </c>
      <c r="C135" s="1" t="s">
        <v>2401</v>
      </c>
      <c r="D135" s="41" t="s">
        <v>2402</v>
      </c>
    </row>
    <row r="136" spans="1:4" ht="16.5">
      <c r="A136" s="1" t="s">
        <v>2403</v>
      </c>
      <c r="B136" s="41" t="s">
        <v>2404</v>
      </c>
      <c r="C136" s="1" t="s">
        <v>2405</v>
      </c>
      <c r="D136" s="41" t="s">
        <v>2406</v>
      </c>
    </row>
    <row r="137" spans="1:4" ht="16.5">
      <c r="A137" s="1" t="s">
        <v>2407</v>
      </c>
      <c r="B137" s="41" t="s">
        <v>2408</v>
      </c>
      <c r="C137" s="1" t="s">
        <v>2409</v>
      </c>
      <c r="D137" s="41" t="s">
        <v>2410</v>
      </c>
    </row>
    <row r="138" spans="1:4" ht="16.5">
      <c r="A138" s="1" t="s">
        <v>2411</v>
      </c>
      <c r="B138" s="41" t="s">
        <v>2412</v>
      </c>
      <c r="C138" s="1" t="s">
        <v>2413</v>
      </c>
      <c r="D138" s="41" t="s">
        <v>2414</v>
      </c>
    </row>
    <row r="139" spans="1:4" ht="16.5">
      <c r="A139" s="1" t="s">
        <v>2415</v>
      </c>
      <c r="B139" s="41" t="s">
        <v>2416</v>
      </c>
      <c r="C139" s="1" t="s">
        <v>2417</v>
      </c>
      <c r="D139" s="41" t="s">
        <v>2418</v>
      </c>
    </row>
    <row r="140" spans="1:4" ht="16.5">
      <c r="A140" s="1" t="s">
        <v>2419</v>
      </c>
      <c r="B140" s="41" t="s">
        <v>2420</v>
      </c>
      <c r="C140" s="1" t="s">
        <v>2421</v>
      </c>
      <c r="D140" s="41" t="s">
        <v>2422</v>
      </c>
    </row>
    <row r="141" spans="1:4" ht="16.5">
      <c r="A141" s="1" t="s">
        <v>2423</v>
      </c>
      <c r="B141" s="41" t="s">
        <v>2424</v>
      </c>
      <c r="C141" s="1" t="s">
        <v>2425</v>
      </c>
      <c r="D141" s="41" t="s">
        <v>2426</v>
      </c>
    </row>
    <row r="142" spans="1:4" ht="16.5">
      <c r="A142" s="1" t="s">
        <v>2427</v>
      </c>
      <c r="B142" s="41" t="s">
        <v>2428</v>
      </c>
      <c r="C142" s="1" t="s">
        <v>2429</v>
      </c>
      <c r="D142" s="41" t="s">
        <v>2430</v>
      </c>
    </row>
    <row r="143" spans="1:4" ht="16.5">
      <c r="A143" s="1" t="s">
        <v>2431</v>
      </c>
      <c r="B143" s="41" t="s">
        <v>1829</v>
      </c>
      <c r="C143" s="1" t="s">
        <v>2433</v>
      </c>
      <c r="D143" s="41" t="s">
        <v>2434</v>
      </c>
    </row>
    <row r="144" spans="1:4" ht="16.5">
      <c r="A144" s="1" t="s">
        <v>2435</v>
      </c>
      <c r="B144" s="41" t="s">
        <v>2436</v>
      </c>
      <c r="C144" s="1" t="s">
        <v>2437</v>
      </c>
      <c r="D144" s="41" t="s">
        <v>2438</v>
      </c>
    </row>
    <row r="145" spans="1:4" ht="16.5">
      <c r="A145" s="1" t="s">
        <v>2439</v>
      </c>
      <c r="B145" s="41" t="s">
        <v>409</v>
      </c>
      <c r="C145" s="1" t="s">
        <v>410</v>
      </c>
      <c r="D145" s="41" t="s">
        <v>411</v>
      </c>
    </row>
    <row r="146" spans="1:4" ht="16.5">
      <c r="A146" s="1" t="s">
        <v>412</v>
      </c>
      <c r="B146" s="41" t="s">
        <v>413</v>
      </c>
      <c r="C146" s="1" t="s">
        <v>414</v>
      </c>
      <c r="D146" s="41" t="s">
        <v>415</v>
      </c>
    </row>
    <row r="147" spans="1:4" ht="16.5">
      <c r="A147" s="1" t="s">
        <v>416</v>
      </c>
      <c r="B147" s="41" t="s">
        <v>417</v>
      </c>
      <c r="C147" s="1" t="s">
        <v>418</v>
      </c>
      <c r="D147" s="41" t="s">
        <v>419</v>
      </c>
    </row>
    <row r="148" spans="1:4" ht="16.5">
      <c r="A148" s="1" t="s">
        <v>420</v>
      </c>
      <c r="B148" s="41" t="s">
        <v>421</v>
      </c>
      <c r="C148" s="1" t="s">
        <v>422</v>
      </c>
      <c r="D148" s="41" t="s">
        <v>423</v>
      </c>
    </row>
    <row r="149" spans="1:4" ht="16.5">
      <c r="A149" s="1" t="s">
        <v>424</v>
      </c>
      <c r="B149" s="41" t="s">
        <v>425</v>
      </c>
      <c r="C149" s="1" t="s">
        <v>426</v>
      </c>
      <c r="D149" s="41" t="s">
        <v>427</v>
      </c>
    </row>
    <row r="150" spans="1:4" ht="16.5">
      <c r="A150" s="1" t="s">
        <v>428</v>
      </c>
      <c r="B150" s="41" t="s">
        <v>429</v>
      </c>
      <c r="C150" s="1" t="s">
        <v>430</v>
      </c>
      <c r="D150" s="41" t="s">
        <v>431</v>
      </c>
    </row>
    <row r="151" spans="1:4" ht="16.5">
      <c r="A151" s="1" t="s">
        <v>432</v>
      </c>
      <c r="B151" s="41" t="s">
        <v>433</v>
      </c>
      <c r="C151" s="1" t="s">
        <v>434</v>
      </c>
      <c r="D151" s="41" t="s">
        <v>435</v>
      </c>
    </row>
    <row r="152" spans="1:4" ht="16.5">
      <c r="A152" s="1" t="s">
        <v>436</v>
      </c>
      <c r="B152" s="41" t="s">
        <v>437</v>
      </c>
      <c r="C152" s="1" t="s">
        <v>438</v>
      </c>
      <c r="D152" s="41" t="s">
        <v>439</v>
      </c>
    </row>
    <row r="153" spans="1:4" ht="16.5">
      <c r="A153" s="1" t="s">
        <v>440</v>
      </c>
      <c r="B153" s="41" t="s">
        <v>441</v>
      </c>
      <c r="C153" s="1" t="s">
        <v>442</v>
      </c>
      <c r="D153" s="41" t="s">
        <v>443</v>
      </c>
    </row>
    <row r="154" spans="1:4" ht="16.5">
      <c r="A154" s="1" t="s">
        <v>159</v>
      </c>
      <c r="B154" s="41" t="s">
        <v>160</v>
      </c>
      <c r="C154" s="1" t="s">
        <v>161</v>
      </c>
      <c r="D154" s="41" t="s">
        <v>162</v>
      </c>
    </row>
    <row r="155" spans="1:4" ht="16.5">
      <c r="A155" s="1" t="s">
        <v>163</v>
      </c>
      <c r="B155" s="41" t="s">
        <v>164</v>
      </c>
      <c r="C155" s="1" t="s">
        <v>165</v>
      </c>
      <c r="D155" s="41" t="s">
        <v>166</v>
      </c>
    </row>
    <row r="156" spans="1:4" ht="16.5">
      <c r="A156" s="1" t="s">
        <v>167</v>
      </c>
      <c r="B156" s="41" t="s">
        <v>168</v>
      </c>
      <c r="C156" s="1" t="s">
        <v>504</v>
      </c>
      <c r="D156" s="41" t="s">
        <v>505</v>
      </c>
    </row>
    <row r="157" spans="1:4" ht="16.5">
      <c r="A157" s="1" t="s">
        <v>506</v>
      </c>
      <c r="B157" s="41" t="s">
        <v>507</v>
      </c>
      <c r="C157" s="1" t="s">
        <v>508</v>
      </c>
      <c r="D157" s="41" t="s">
        <v>509</v>
      </c>
    </row>
    <row r="158" spans="1:4" ht="16.5">
      <c r="A158" s="1" t="s">
        <v>510</v>
      </c>
      <c r="B158" s="41" t="s">
        <v>511</v>
      </c>
      <c r="C158" s="1" t="s">
        <v>512</v>
      </c>
      <c r="D158" s="41" t="s">
        <v>513</v>
      </c>
    </row>
    <row r="159" spans="1:4" ht="16.5">
      <c r="A159" s="1" t="s">
        <v>514</v>
      </c>
      <c r="B159" s="41" t="s">
        <v>515</v>
      </c>
      <c r="C159" s="1" t="s">
        <v>516</v>
      </c>
      <c r="D159" s="41" t="s">
        <v>517</v>
      </c>
    </row>
    <row r="160" spans="1:4" ht="16.5">
      <c r="A160" s="1" t="s">
        <v>518</v>
      </c>
      <c r="B160" s="41" t="s">
        <v>519</v>
      </c>
      <c r="C160" s="1" t="s">
        <v>520</v>
      </c>
      <c r="D160" s="41" t="s">
        <v>521</v>
      </c>
    </row>
    <row r="161" spans="1:4" ht="16.5">
      <c r="A161" s="1" t="s">
        <v>522</v>
      </c>
      <c r="B161" s="41" t="s">
        <v>523</v>
      </c>
      <c r="C161" s="1" t="s">
        <v>524</v>
      </c>
      <c r="D161" s="41" t="s">
        <v>525</v>
      </c>
    </row>
    <row r="162" spans="1:4" ht="16.5">
      <c r="A162" s="1" t="s">
        <v>526</v>
      </c>
      <c r="B162" s="41" t="s">
        <v>527</v>
      </c>
      <c r="C162" s="1" t="s">
        <v>528</v>
      </c>
      <c r="D162" s="41" t="s">
        <v>529</v>
      </c>
    </row>
    <row r="163" spans="1:4" ht="16.5">
      <c r="A163" s="1" t="s">
        <v>530</v>
      </c>
      <c r="B163" s="41" t="s">
        <v>531</v>
      </c>
      <c r="C163" s="1" t="s">
        <v>532</v>
      </c>
      <c r="D163" s="41" t="s">
        <v>1827</v>
      </c>
    </row>
    <row r="164" spans="1:4" ht="16.5">
      <c r="A164" s="1" t="s">
        <v>533</v>
      </c>
      <c r="B164" s="41" t="s">
        <v>534</v>
      </c>
      <c r="C164" s="1" t="s">
        <v>535</v>
      </c>
      <c r="D164" s="41" t="s">
        <v>536</v>
      </c>
    </row>
    <row r="165" spans="1:4" ht="16.5">
      <c r="A165" s="1" t="s">
        <v>537</v>
      </c>
      <c r="B165" s="41" t="s">
        <v>538</v>
      </c>
      <c r="C165" s="1" t="s">
        <v>539</v>
      </c>
      <c r="D165" s="41" t="s">
        <v>540</v>
      </c>
    </row>
    <row r="166" spans="2:4" ht="16.5">
      <c r="B166" s="41" t="s">
        <v>541</v>
      </c>
      <c r="C166" s="1" t="s">
        <v>542</v>
      </c>
      <c r="D166" s="41" t="s">
        <v>543</v>
      </c>
    </row>
    <row r="167" spans="1:4" ht="16.5">
      <c r="A167" s="1" t="s">
        <v>544</v>
      </c>
      <c r="B167" s="41" t="s">
        <v>545</v>
      </c>
      <c r="C167" s="1" t="s">
        <v>546</v>
      </c>
      <c r="D167" s="41" t="s">
        <v>547</v>
      </c>
    </row>
    <row r="168" spans="1:4" ht="16.5">
      <c r="A168" s="1" t="s">
        <v>2115</v>
      </c>
      <c r="B168" s="41" t="s">
        <v>2116</v>
      </c>
      <c r="C168" s="1" t="s">
        <v>2117</v>
      </c>
      <c r="D168" s="41" t="s">
        <v>2118</v>
      </c>
    </row>
    <row r="169" spans="1:4" ht="16.5">
      <c r="A169" s="1" t="s">
        <v>2119</v>
      </c>
      <c r="B169" s="41" t="s">
        <v>2120</v>
      </c>
      <c r="C169" s="1" t="s">
        <v>2121</v>
      </c>
      <c r="D169" s="41" t="s">
        <v>2122</v>
      </c>
    </row>
    <row r="170" spans="1:4" ht="16.5">
      <c r="A170" s="1" t="s">
        <v>2123</v>
      </c>
      <c r="B170" s="41" t="s">
        <v>2124</v>
      </c>
      <c r="C170" s="1" t="s">
        <v>2125</v>
      </c>
      <c r="D170" s="41" t="s">
        <v>2126</v>
      </c>
    </row>
    <row r="171" spans="1:4" ht="16.5">
      <c r="A171" s="1" t="s">
        <v>2127</v>
      </c>
      <c r="B171" s="41" t="s">
        <v>800</v>
      </c>
      <c r="C171" s="1" t="s">
        <v>801</v>
      </c>
      <c r="D171" s="41" t="s">
        <v>802</v>
      </c>
    </row>
    <row r="172" spans="3:4" ht="16.5">
      <c r="C172" s="1"/>
      <c r="D172" s="41" t="s">
        <v>803</v>
      </c>
    </row>
    <row r="214" ht="16.5">
      <c r="B214" s="41"/>
    </row>
    <row r="215" ht="16.5">
      <c r="B215" s="41"/>
    </row>
    <row r="216" ht="16.5">
      <c r="B216" s="41"/>
    </row>
    <row r="217" ht="16.5">
      <c r="B217" s="41"/>
    </row>
    <row r="218" ht="16.5">
      <c r="B218" s="41"/>
    </row>
    <row r="219" ht="16.5">
      <c r="B219" s="41"/>
    </row>
    <row r="220" ht="16.5">
      <c r="B220" s="41"/>
    </row>
    <row r="221" ht="16.5">
      <c r="B221" s="41"/>
    </row>
    <row r="222" ht="16.5">
      <c r="B222" s="41"/>
    </row>
    <row r="223" ht="16.5">
      <c r="B223" s="41"/>
    </row>
    <row r="224" ht="16.5">
      <c r="B224" s="41"/>
    </row>
    <row r="225" ht="16.5">
      <c r="B225" s="41"/>
    </row>
    <row r="226" ht="16.5">
      <c r="B226" s="41"/>
    </row>
    <row r="227" ht="16.5">
      <c r="B227" s="41"/>
    </row>
    <row r="228" ht="16.5">
      <c r="B228" s="41"/>
    </row>
    <row r="229" ht="16.5">
      <c r="B229" s="41"/>
    </row>
    <row r="230" ht="16.5">
      <c r="B230" s="41"/>
    </row>
    <row r="231" ht="16.5">
      <c r="B231" s="41"/>
    </row>
    <row r="232" ht="16.5">
      <c r="B232" s="41"/>
    </row>
    <row r="233" ht="16.5">
      <c r="B233" s="41"/>
    </row>
    <row r="234" ht="16.5">
      <c r="B234" s="41"/>
    </row>
    <row r="235" ht="16.5">
      <c r="B235" s="41"/>
    </row>
    <row r="236" ht="16.5">
      <c r="B236" s="41"/>
    </row>
    <row r="237" ht="16.5">
      <c r="B237" s="41"/>
    </row>
    <row r="238" ht="16.5">
      <c r="B238" s="41"/>
    </row>
    <row r="239" ht="16.5">
      <c r="B239" s="41"/>
    </row>
    <row r="240" ht="16.5">
      <c r="B240" s="41"/>
    </row>
    <row r="241" ht="16.5">
      <c r="B241" s="41"/>
    </row>
    <row r="242" ht="16.5">
      <c r="B242" s="41"/>
    </row>
    <row r="243" ht="16.5">
      <c r="B243" s="41"/>
    </row>
    <row r="244" ht="16.5">
      <c r="B244" s="41"/>
    </row>
    <row r="245" ht="16.5">
      <c r="B245" s="41"/>
    </row>
    <row r="246" ht="16.5">
      <c r="B246" s="41"/>
    </row>
    <row r="247" ht="16.5">
      <c r="B247" s="41"/>
    </row>
    <row r="248" ht="16.5">
      <c r="B248" s="41"/>
    </row>
    <row r="249" ht="16.5">
      <c r="B249" s="41"/>
    </row>
    <row r="250" ht="16.5">
      <c r="B250" s="41"/>
    </row>
    <row r="251" ht="16.5">
      <c r="B251" s="41"/>
    </row>
    <row r="252" ht="16.5">
      <c r="B252" s="41"/>
    </row>
  </sheetData>
  <mergeCells count="8">
    <mergeCell ref="A1:B1"/>
    <mergeCell ref="A43:B43"/>
    <mergeCell ref="A86:B86"/>
    <mergeCell ref="A130:B130"/>
    <mergeCell ref="C1:D1"/>
    <mergeCell ref="C43:D43"/>
    <mergeCell ref="C86:D86"/>
    <mergeCell ref="C130:D130"/>
  </mergeCells>
  <printOptions/>
  <pageMargins left="0.42" right="0.28" top="0.89" bottom="0.91" header="0.5" footer="0.5"/>
  <pageSetup horizontalDpi="600" verticalDpi="600" orientation="portrait" paperSize="9" r:id="rId1"/>
  <headerFooter alignWithMargins="0">
    <oddFooter>&amp;C 
第&amp;P頁 / 計 &amp;N頁</oddFooter>
  </headerFooter>
  <rowBreaks count="1" manualBreakCount="1">
    <brk id="85" max="3" man="1"/>
  </rowBreaks>
</worksheet>
</file>

<file path=xl/worksheets/sheet2.xml><?xml version="1.0" encoding="utf-8"?>
<worksheet xmlns="http://schemas.openxmlformats.org/spreadsheetml/2006/main" xmlns:r="http://schemas.openxmlformats.org/officeDocument/2006/relationships">
  <dimension ref="A1:K1399"/>
  <sheetViews>
    <sheetView workbookViewId="0" topLeftCell="A82">
      <selection activeCell="C104" sqref="C104"/>
    </sheetView>
  </sheetViews>
  <sheetFormatPr defaultColWidth="9.00390625" defaultRowHeight="16.5"/>
  <cols>
    <col min="1" max="1" width="11.50390625" style="283" customWidth="1"/>
    <col min="2" max="3" width="11.00390625" style="283" customWidth="1"/>
    <col min="4" max="4" width="10.00390625" style="283" customWidth="1"/>
    <col min="5" max="5" width="11.625" style="283" customWidth="1"/>
    <col min="6" max="6" width="11.375" style="282" customWidth="1"/>
    <col min="7" max="8" width="14.875" style="86" customWidth="1"/>
    <col min="9" max="10" width="10.625" style="1215" customWidth="1"/>
    <col min="11" max="11" width="17.125" style="86" customWidth="1"/>
    <col min="12" max="16384" width="9.00390625" style="86" customWidth="1"/>
  </cols>
  <sheetData>
    <row r="1" spans="1:10" ht="33" thickBot="1">
      <c r="A1" s="397" t="s">
        <v>666</v>
      </c>
      <c r="J1" s="648" t="s">
        <v>262</v>
      </c>
    </row>
    <row r="2" spans="1:10" ht="21" customHeight="1" thickTop="1">
      <c r="A2" s="1089" t="s">
        <v>2212</v>
      </c>
      <c r="B2" s="1092" t="s">
        <v>2213</v>
      </c>
      <c r="C2" s="1092" t="s">
        <v>2214</v>
      </c>
      <c r="D2" s="1092" t="s">
        <v>2215</v>
      </c>
      <c r="E2" s="398" t="s">
        <v>2216</v>
      </c>
      <c r="F2" s="1095" t="s">
        <v>2212</v>
      </c>
      <c r="G2" s="1092" t="s">
        <v>2213</v>
      </c>
      <c r="H2" s="1092" t="s">
        <v>2214</v>
      </c>
      <c r="I2" s="1092" t="s">
        <v>2215</v>
      </c>
      <c r="J2" s="398" t="s">
        <v>2216</v>
      </c>
    </row>
    <row r="3" spans="1:10" ht="21" customHeight="1">
      <c r="A3" s="1090"/>
      <c r="B3" s="1093"/>
      <c r="C3" s="1093"/>
      <c r="D3" s="1093"/>
      <c r="E3" s="399" t="s">
        <v>2217</v>
      </c>
      <c r="F3" s="1096"/>
      <c r="G3" s="1093"/>
      <c r="H3" s="1093"/>
      <c r="I3" s="1093"/>
      <c r="J3" s="399" t="s">
        <v>2217</v>
      </c>
    </row>
    <row r="4" spans="1:10" ht="21" customHeight="1" thickBot="1">
      <c r="A4" s="1091"/>
      <c r="B4" s="1094"/>
      <c r="C4" s="1094"/>
      <c r="D4" s="1094"/>
      <c r="E4" s="400" t="s">
        <v>2218</v>
      </c>
      <c r="F4" s="1097"/>
      <c r="G4" s="1094"/>
      <c r="H4" s="1094"/>
      <c r="I4" s="1094"/>
      <c r="J4" s="400" t="s">
        <v>2218</v>
      </c>
    </row>
    <row r="5" spans="1:10" ht="17.25" thickTop="1">
      <c r="A5" s="401" t="s">
        <v>1030</v>
      </c>
      <c r="B5" s="402" t="s">
        <v>1031</v>
      </c>
      <c r="C5" s="402" t="s">
        <v>1032</v>
      </c>
      <c r="D5" s="402">
        <v>5</v>
      </c>
      <c r="E5" s="403">
        <v>9</v>
      </c>
      <c r="F5" s="494" t="s">
        <v>1195</v>
      </c>
      <c r="G5" s="495" t="s">
        <v>1196</v>
      </c>
      <c r="H5" s="495" t="s">
        <v>1197</v>
      </c>
      <c r="I5" s="495">
        <v>2</v>
      </c>
      <c r="J5" s="496">
        <v>1.375</v>
      </c>
    </row>
    <row r="6" spans="1:10" ht="16.5">
      <c r="A6" s="404" t="s">
        <v>1033</v>
      </c>
      <c r="B6" s="405" t="s">
        <v>1034</v>
      </c>
      <c r="C6" s="405" t="s">
        <v>1035</v>
      </c>
      <c r="D6" s="405">
        <v>7</v>
      </c>
      <c r="E6" s="406">
        <v>8.75</v>
      </c>
      <c r="F6" s="407" t="s">
        <v>1198</v>
      </c>
      <c r="G6" s="405" t="s">
        <v>1199</v>
      </c>
      <c r="H6" s="405" t="s">
        <v>585</v>
      </c>
      <c r="I6" s="405">
        <v>5</v>
      </c>
      <c r="J6" s="406">
        <v>1.625</v>
      </c>
    </row>
    <row r="7" spans="1:10" ht="16.5">
      <c r="A7" s="404" t="s">
        <v>1036</v>
      </c>
      <c r="B7" s="405" t="s">
        <v>0</v>
      </c>
      <c r="C7" s="405" t="s">
        <v>1</v>
      </c>
      <c r="D7" s="405">
        <v>4</v>
      </c>
      <c r="E7" s="406">
        <v>8.5</v>
      </c>
      <c r="F7" s="407" t="s">
        <v>586</v>
      </c>
      <c r="G7" s="405" t="s">
        <v>1899</v>
      </c>
      <c r="H7" s="405" t="s">
        <v>1900</v>
      </c>
      <c r="I7" s="405">
        <v>20</v>
      </c>
      <c r="J7" s="406">
        <v>2.5</v>
      </c>
    </row>
    <row r="8" spans="1:10" ht="16.5">
      <c r="A8" s="404" t="s">
        <v>2</v>
      </c>
      <c r="B8" s="405" t="s">
        <v>3</v>
      </c>
      <c r="C8" s="405" t="s">
        <v>4</v>
      </c>
      <c r="D8" s="405">
        <v>5</v>
      </c>
      <c r="E8" s="406">
        <v>8.5</v>
      </c>
      <c r="F8" s="407" t="s">
        <v>1901</v>
      </c>
      <c r="G8" s="405" t="s">
        <v>1902</v>
      </c>
      <c r="H8" s="405" t="s">
        <v>356</v>
      </c>
      <c r="I8" s="405">
        <v>10</v>
      </c>
      <c r="J8" s="406">
        <v>1.875</v>
      </c>
    </row>
    <row r="9" spans="1:10" ht="16.5">
      <c r="A9" s="404" t="s">
        <v>5</v>
      </c>
      <c r="B9" s="405" t="s">
        <v>6</v>
      </c>
      <c r="C9" s="405" t="s">
        <v>7</v>
      </c>
      <c r="D9" s="405">
        <v>7</v>
      </c>
      <c r="E9" s="406">
        <v>8.5</v>
      </c>
      <c r="F9" s="684" t="s">
        <v>357</v>
      </c>
      <c r="G9" s="405" t="s">
        <v>358</v>
      </c>
      <c r="H9" s="405" t="s">
        <v>585</v>
      </c>
      <c r="I9" s="405">
        <v>5</v>
      </c>
      <c r="J9" s="406">
        <v>1.625</v>
      </c>
    </row>
    <row r="10" spans="1:10" ht="16.5">
      <c r="A10" s="404" t="s">
        <v>8</v>
      </c>
      <c r="B10" s="405" t="s">
        <v>9</v>
      </c>
      <c r="C10" s="405" t="s">
        <v>10</v>
      </c>
      <c r="D10" s="405">
        <v>2</v>
      </c>
      <c r="E10" s="406">
        <v>8</v>
      </c>
      <c r="F10" s="407" t="s">
        <v>359</v>
      </c>
      <c r="G10" s="405" t="s">
        <v>360</v>
      </c>
      <c r="H10" s="405" t="s">
        <v>361</v>
      </c>
      <c r="I10" s="405">
        <v>2</v>
      </c>
      <c r="J10" s="406">
        <v>1</v>
      </c>
    </row>
    <row r="11" spans="1:10" ht="17.25" thickBot="1">
      <c r="A11" s="497" t="s">
        <v>11</v>
      </c>
      <c r="B11" s="498" t="s">
        <v>1722</v>
      </c>
      <c r="C11" s="499"/>
      <c r="D11" s="499"/>
      <c r="E11" s="500"/>
      <c r="F11" s="684" t="s">
        <v>362</v>
      </c>
      <c r="G11" s="405" t="s">
        <v>363</v>
      </c>
      <c r="H11" s="405" t="s">
        <v>356</v>
      </c>
      <c r="I11" s="405">
        <v>10</v>
      </c>
      <c r="J11" s="406">
        <v>1.875</v>
      </c>
    </row>
    <row r="12" spans="1:10" ht="17.25" thickTop="1">
      <c r="A12" s="501" t="s">
        <v>12</v>
      </c>
      <c r="B12" s="495" t="s">
        <v>13</v>
      </c>
      <c r="C12" s="495" t="s">
        <v>1834</v>
      </c>
      <c r="D12" s="495">
        <v>5</v>
      </c>
      <c r="E12" s="496">
        <v>8.5</v>
      </c>
      <c r="F12" s="407" t="s">
        <v>364</v>
      </c>
      <c r="G12" s="405" t="s">
        <v>365</v>
      </c>
      <c r="H12" s="405" t="s">
        <v>366</v>
      </c>
      <c r="I12" s="405">
        <v>5</v>
      </c>
      <c r="J12" s="406">
        <v>1.5</v>
      </c>
    </row>
    <row r="13" spans="1:10" ht="16.5">
      <c r="A13" s="404" t="s">
        <v>1835</v>
      </c>
      <c r="B13" s="405" t="s">
        <v>380</v>
      </c>
      <c r="C13" s="405" t="s">
        <v>381</v>
      </c>
      <c r="D13" s="405">
        <v>5</v>
      </c>
      <c r="E13" s="406">
        <v>8.5</v>
      </c>
      <c r="F13" s="684" t="s">
        <v>367</v>
      </c>
      <c r="G13" s="405" t="s">
        <v>368</v>
      </c>
      <c r="H13" s="405" t="s">
        <v>1900</v>
      </c>
      <c r="I13" s="405">
        <v>20</v>
      </c>
      <c r="J13" s="406">
        <v>2.5</v>
      </c>
    </row>
    <row r="14" spans="1:10" ht="16.5">
      <c r="A14" s="404" t="s">
        <v>382</v>
      </c>
      <c r="B14" s="405" t="s">
        <v>383</v>
      </c>
      <c r="C14" s="405" t="s">
        <v>384</v>
      </c>
      <c r="D14" s="405">
        <v>7</v>
      </c>
      <c r="E14" s="406">
        <v>8.5</v>
      </c>
      <c r="F14" s="407" t="s">
        <v>369</v>
      </c>
      <c r="G14" s="405" t="s">
        <v>2753</v>
      </c>
      <c r="H14" s="405" t="s">
        <v>2754</v>
      </c>
      <c r="I14" s="405">
        <v>10</v>
      </c>
      <c r="J14" s="406">
        <v>2.75</v>
      </c>
    </row>
    <row r="15" spans="1:10" ht="16.5">
      <c r="A15" s="404" t="s">
        <v>385</v>
      </c>
      <c r="B15" s="405" t="s">
        <v>1209</v>
      </c>
      <c r="C15" s="405" t="s">
        <v>1210</v>
      </c>
      <c r="D15" s="405">
        <v>7</v>
      </c>
      <c r="E15" s="406">
        <v>8.5</v>
      </c>
      <c r="F15" s="407" t="s">
        <v>2755</v>
      </c>
      <c r="G15" s="405" t="s">
        <v>2756</v>
      </c>
      <c r="H15" s="405" t="s">
        <v>2757</v>
      </c>
      <c r="I15" s="405">
        <v>5</v>
      </c>
      <c r="J15" s="406">
        <v>2</v>
      </c>
    </row>
    <row r="16" spans="1:10" ht="16.5">
      <c r="A16" s="404" t="s">
        <v>1991</v>
      </c>
      <c r="B16" s="405" t="s">
        <v>1992</v>
      </c>
      <c r="C16" s="405" t="s">
        <v>1993</v>
      </c>
      <c r="D16" s="405">
        <v>5</v>
      </c>
      <c r="E16" s="406">
        <v>8.5</v>
      </c>
      <c r="F16" s="407" t="s">
        <v>2758</v>
      </c>
      <c r="G16" s="405" t="s">
        <v>2759</v>
      </c>
      <c r="H16" s="405" t="s">
        <v>2760</v>
      </c>
      <c r="I16" s="405">
        <v>2</v>
      </c>
      <c r="J16" s="406">
        <v>1.375</v>
      </c>
    </row>
    <row r="17" spans="1:10" ht="16.5">
      <c r="A17" s="404" t="s">
        <v>1994</v>
      </c>
      <c r="B17" s="405" t="s">
        <v>1995</v>
      </c>
      <c r="C17" s="405" t="s">
        <v>1996</v>
      </c>
      <c r="D17" s="405">
        <v>7</v>
      </c>
      <c r="E17" s="406">
        <v>8.5</v>
      </c>
      <c r="F17" s="407" t="s">
        <v>2761</v>
      </c>
      <c r="G17" s="405" t="s">
        <v>2070</v>
      </c>
      <c r="H17" s="405" t="s">
        <v>2071</v>
      </c>
      <c r="I17" s="405">
        <v>10</v>
      </c>
      <c r="J17" s="406">
        <v>2.875</v>
      </c>
    </row>
    <row r="18" spans="1:10" ht="17.25" thickBot="1">
      <c r="A18" s="404" t="s">
        <v>1997</v>
      </c>
      <c r="B18" s="405" t="s">
        <v>1998</v>
      </c>
      <c r="C18" s="405" t="s">
        <v>1999</v>
      </c>
      <c r="D18" s="405">
        <v>4</v>
      </c>
      <c r="E18" s="406">
        <v>8.25</v>
      </c>
      <c r="F18" s="414" t="s">
        <v>2072</v>
      </c>
      <c r="G18" s="502" t="s">
        <v>1225</v>
      </c>
      <c r="H18" s="417"/>
      <c r="I18" s="417"/>
      <c r="J18" s="418"/>
    </row>
    <row r="19" spans="1:10" ht="18" thickBot="1" thickTop="1">
      <c r="A19" s="416" t="s">
        <v>2000</v>
      </c>
      <c r="B19" s="502" t="s">
        <v>1222</v>
      </c>
      <c r="C19" s="417"/>
      <c r="D19" s="417"/>
      <c r="E19" s="418"/>
      <c r="F19" s="494" t="s">
        <v>2073</v>
      </c>
      <c r="G19" s="495" t="s">
        <v>2074</v>
      </c>
      <c r="H19" s="495" t="s">
        <v>2075</v>
      </c>
      <c r="I19" s="495">
        <v>2</v>
      </c>
      <c r="J19" s="496">
        <v>1.25</v>
      </c>
    </row>
    <row r="20" spans="1:10" ht="17.25" thickTop="1">
      <c r="A20" s="401" t="s">
        <v>2001</v>
      </c>
      <c r="B20" s="402" t="s">
        <v>2002</v>
      </c>
      <c r="C20" s="402" t="s">
        <v>2003</v>
      </c>
      <c r="D20" s="402">
        <v>10</v>
      </c>
      <c r="E20" s="403">
        <v>8.75</v>
      </c>
      <c r="F20" s="407" t="s">
        <v>2076</v>
      </c>
      <c r="G20" s="405" t="s">
        <v>2077</v>
      </c>
      <c r="H20" s="405" t="s">
        <v>2078</v>
      </c>
      <c r="I20" s="405">
        <v>5</v>
      </c>
      <c r="J20" s="406">
        <v>1.875</v>
      </c>
    </row>
    <row r="21" spans="1:10" ht="16.5">
      <c r="A21" s="404" t="s">
        <v>2004</v>
      </c>
      <c r="B21" s="405" t="s">
        <v>2005</v>
      </c>
      <c r="C21" s="405" t="s">
        <v>2006</v>
      </c>
      <c r="D21" s="405">
        <v>7</v>
      </c>
      <c r="E21" s="406">
        <v>8.25</v>
      </c>
      <c r="F21" s="407" t="s">
        <v>2079</v>
      </c>
      <c r="G21" s="405" t="s">
        <v>2080</v>
      </c>
      <c r="H21" s="405" t="s">
        <v>2081</v>
      </c>
      <c r="I21" s="405">
        <v>20</v>
      </c>
      <c r="J21" s="406">
        <v>3</v>
      </c>
    </row>
    <row r="22" spans="1:10" ht="16.5">
      <c r="A22" s="404" t="s">
        <v>2007</v>
      </c>
      <c r="B22" s="405" t="s">
        <v>2008</v>
      </c>
      <c r="C22" s="405" t="s">
        <v>2009</v>
      </c>
      <c r="D22" s="405">
        <v>10</v>
      </c>
      <c r="E22" s="406">
        <v>8.25</v>
      </c>
      <c r="F22" s="407" t="s">
        <v>2082</v>
      </c>
      <c r="G22" s="405" t="s">
        <v>2083</v>
      </c>
      <c r="H22" s="405" t="s">
        <v>2084</v>
      </c>
      <c r="I22" s="405">
        <v>10</v>
      </c>
      <c r="J22" s="406">
        <v>2.375</v>
      </c>
    </row>
    <row r="23" spans="1:10" ht="16.5">
      <c r="A23" s="404" t="s">
        <v>2010</v>
      </c>
      <c r="B23" s="405" t="s">
        <v>2011</v>
      </c>
      <c r="C23" s="405" t="s">
        <v>2012</v>
      </c>
      <c r="D23" s="405">
        <v>7</v>
      </c>
      <c r="E23" s="406">
        <v>8</v>
      </c>
      <c r="F23" s="407" t="s">
        <v>2085</v>
      </c>
      <c r="G23" s="405" t="s">
        <v>2086</v>
      </c>
      <c r="H23" s="405" t="s">
        <v>2087</v>
      </c>
      <c r="I23" s="405">
        <v>2</v>
      </c>
      <c r="J23" s="406">
        <v>1.125</v>
      </c>
    </row>
    <row r="24" spans="1:10" ht="16.5">
      <c r="A24" s="404" t="s">
        <v>2013</v>
      </c>
      <c r="B24" s="405" t="s">
        <v>2014</v>
      </c>
      <c r="C24" s="405" t="s">
        <v>2015</v>
      </c>
      <c r="D24" s="405">
        <v>7</v>
      </c>
      <c r="E24" s="406">
        <v>7.75</v>
      </c>
      <c r="F24" s="409" t="s">
        <v>2088</v>
      </c>
      <c r="G24" s="410" t="s">
        <v>2089</v>
      </c>
      <c r="H24" s="410" t="s">
        <v>2090</v>
      </c>
      <c r="I24" s="410">
        <v>30</v>
      </c>
      <c r="J24" s="411">
        <v>3.875</v>
      </c>
    </row>
    <row r="25" spans="1:10" ht="17.25" thickBot="1">
      <c r="A25" s="497" t="s">
        <v>2016</v>
      </c>
      <c r="B25" s="498" t="s">
        <v>1223</v>
      </c>
      <c r="C25" s="499"/>
      <c r="D25" s="499"/>
      <c r="E25" s="500"/>
      <c r="F25" s="684" t="s">
        <v>2610</v>
      </c>
      <c r="G25" s="405" t="s">
        <v>2611</v>
      </c>
      <c r="H25" s="405" t="s">
        <v>2084</v>
      </c>
      <c r="I25" s="405">
        <v>10</v>
      </c>
      <c r="J25" s="406">
        <v>2.375</v>
      </c>
    </row>
    <row r="26" spans="1:10" ht="17.25" thickTop="1">
      <c r="A26" s="501" t="s">
        <v>2017</v>
      </c>
      <c r="B26" s="495" t="s">
        <v>2018</v>
      </c>
      <c r="C26" s="495" t="s">
        <v>2019</v>
      </c>
      <c r="D26" s="495">
        <v>10</v>
      </c>
      <c r="E26" s="496">
        <v>7.75</v>
      </c>
      <c r="F26" s="407" t="s">
        <v>2612</v>
      </c>
      <c r="G26" s="405" t="s">
        <v>2613</v>
      </c>
      <c r="H26" s="405" t="s">
        <v>2614</v>
      </c>
      <c r="I26" s="405">
        <v>5</v>
      </c>
      <c r="J26" s="406">
        <v>2.125</v>
      </c>
    </row>
    <row r="27" spans="1:10" ht="16.5">
      <c r="A27" s="404" t="s">
        <v>2020</v>
      </c>
      <c r="B27" s="405" t="s">
        <v>2021</v>
      </c>
      <c r="C27" s="405" t="s">
        <v>2022</v>
      </c>
      <c r="D27" s="405">
        <v>7</v>
      </c>
      <c r="E27" s="406">
        <v>7.6</v>
      </c>
      <c r="F27" s="684" t="s">
        <v>2615</v>
      </c>
      <c r="G27" s="405" t="s">
        <v>2616</v>
      </c>
      <c r="H27" s="405" t="s">
        <v>2081</v>
      </c>
      <c r="I27" s="405">
        <v>20</v>
      </c>
      <c r="J27" s="406">
        <v>3</v>
      </c>
    </row>
    <row r="28" spans="1:10" ht="16.5">
      <c r="A28" s="404" t="s">
        <v>2023</v>
      </c>
      <c r="B28" s="405" t="s">
        <v>2024</v>
      </c>
      <c r="C28" s="405" t="s">
        <v>2025</v>
      </c>
      <c r="D28" s="405">
        <v>7</v>
      </c>
      <c r="E28" s="406">
        <v>7.6</v>
      </c>
      <c r="F28" s="407" t="s">
        <v>2617</v>
      </c>
      <c r="G28" s="405" t="s">
        <v>2618</v>
      </c>
      <c r="H28" s="405" t="s">
        <v>2619</v>
      </c>
      <c r="I28" s="405">
        <v>10</v>
      </c>
      <c r="J28" s="406">
        <v>2.625</v>
      </c>
    </row>
    <row r="29" spans="1:10" ht="16.5">
      <c r="A29" s="404" t="s">
        <v>2026</v>
      </c>
      <c r="B29" s="405" t="s">
        <v>2027</v>
      </c>
      <c r="C29" s="405" t="s">
        <v>2028</v>
      </c>
      <c r="D29" s="405">
        <v>15</v>
      </c>
      <c r="E29" s="406">
        <v>8</v>
      </c>
      <c r="F29" s="684" t="s">
        <v>2620</v>
      </c>
      <c r="G29" s="405" t="s">
        <v>2621</v>
      </c>
      <c r="H29" s="405" t="s">
        <v>2614</v>
      </c>
      <c r="I29" s="405">
        <v>5</v>
      </c>
      <c r="J29" s="406">
        <v>2.125</v>
      </c>
    </row>
    <row r="30" spans="1:10" ht="17.25" thickBot="1">
      <c r="A30" s="416" t="s">
        <v>2029</v>
      </c>
      <c r="B30" s="502" t="s">
        <v>1224</v>
      </c>
      <c r="C30" s="417"/>
      <c r="D30" s="417"/>
      <c r="E30" s="418"/>
      <c r="F30" s="407" t="s">
        <v>2622</v>
      </c>
      <c r="G30" s="405" t="s">
        <v>2019</v>
      </c>
      <c r="H30" s="405" t="s">
        <v>2623</v>
      </c>
      <c r="I30" s="405">
        <v>20</v>
      </c>
      <c r="J30" s="406">
        <v>3</v>
      </c>
    </row>
    <row r="31" spans="1:10" ht="17.25" thickTop="1">
      <c r="A31" s="401" t="s">
        <v>2030</v>
      </c>
      <c r="B31" s="402" t="s">
        <v>2031</v>
      </c>
      <c r="C31" s="402" t="s">
        <v>2032</v>
      </c>
      <c r="D31" s="402">
        <v>15</v>
      </c>
      <c r="E31" s="403">
        <v>7.75</v>
      </c>
      <c r="F31" s="684" t="s">
        <v>2624</v>
      </c>
      <c r="G31" s="405" t="s">
        <v>2625</v>
      </c>
      <c r="H31" s="405" t="s">
        <v>2619</v>
      </c>
      <c r="I31" s="405">
        <v>10</v>
      </c>
      <c r="J31" s="406">
        <v>2.625</v>
      </c>
    </row>
    <row r="32" spans="1:10" ht="17.25" thickBot="1">
      <c r="A32" s="404" t="s">
        <v>2033</v>
      </c>
      <c r="B32" s="405" t="s">
        <v>2034</v>
      </c>
      <c r="C32" s="405" t="s">
        <v>2035</v>
      </c>
      <c r="D32" s="405">
        <v>15</v>
      </c>
      <c r="E32" s="406">
        <v>7.6</v>
      </c>
      <c r="F32" s="414" t="s">
        <v>2626</v>
      </c>
      <c r="G32" s="502" t="s">
        <v>1227</v>
      </c>
      <c r="H32" s="417"/>
      <c r="I32" s="417"/>
      <c r="J32" s="418"/>
    </row>
    <row r="33" spans="1:10" ht="17.25" thickTop="1">
      <c r="A33" s="404" t="s">
        <v>2036</v>
      </c>
      <c r="B33" s="405" t="s">
        <v>2037</v>
      </c>
      <c r="C33" s="405" t="s">
        <v>2038</v>
      </c>
      <c r="D33" s="405">
        <v>15</v>
      </c>
      <c r="E33" s="406">
        <v>7.35</v>
      </c>
      <c r="F33" s="494" t="s">
        <v>2219</v>
      </c>
      <c r="G33" s="495" t="s">
        <v>2220</v>
      </c>
      <c r="H33" s="495" t="s">
        <v>2221</v>
      </c>
      <c r="I33" s="495">
        <v>2</v>
      </c>
      <c r="J33" s="496">
        <v>1.375</v>
      </c>
    </row>
    <row r="34" spans="1:10" ht="16.5">
      <c r="A34" s="404" t="s">
        <v>2039</v>
      </c>
      <c r="B34" s="405" t="s">
        <v>2040</v>
      </c>
      <c r="C34" s="405" t="s">
        <v>2041</v>
      </c>
      <c r="D34" s="405">
        <v>3</v>
      </c>
      <c r="E34" s="406">
        <v>8403.33</v>
      </c>
      <c r="F34" s="407" t="s">
        <v>2627</v>
      </c>
      <c r="G34" s="405" t="s">
        <v>2580</v>
      </c>
      <c r="H34" s="405" t="s">
        <v>974</v>
      </c>
      <c r="I34" s="405">
        <v>5</v>
      </c>
      <c r="J34" s="406">
        <v>1.875</v>
      </c>
    </row>
    <row r="35" spans="1:10" ht="16.5">
      <c r="A35" s="404" t="s">
        <v>2042</v>
      </c>
      <c r="B35" s="405" t="s">
        <v>2043</v>
      </c>
      <c r="C35" s="405" t="s">
        <v>2044</v>
      </c>
      <c r="D35" s="405">
        <v>3</v>
      </c>
      <c r="E35" s="406">
        <v>8330.01</v>
      </c>
      <c r="F35" s="407" t="s">
        <v>975</v>
      </c>
      <c r="G35" s="405" t="s">
        <v>1099</v>
      </c>
      <c r="H35" s="405" t="s">
        <v>1100</v>
      </c>
      <c r="I35" s="405">
        <v>20</v>
      </c>
      <c r="J35" s="406">
        <v>2.375</v>
      </c>
    </row>
    <row r="36" spans="1:10" ht="16.5">
      <c r="A36" s="404" t="s">
        <v>2045</v>
      </c>
      <c r="B36" s="405" t="s">
        <v>2046</v>
      </c>
      <c r="C36" s="405" t="s">
        <v>2047</v>
      </c>
      <c r="D36" s="405">
        <v>7</v>
      </c>
      <c r="E36" s="406">
        <v>7.25</v>
      </c>
      <c r="F36" s="407" t="s">
        <v>1101</v>
      </c>
      <c r="G36" s="405" t="s">
        <v>1971</v>
      </c>
      <c r="H36" s="405" t="s">
        <v>1972</v>
      </c>
      <c r="I36" s="405">
        <v>10</v>
      </c>
      <c r="J36" s="406">
        <v>2.25</v>
      </c>
    </row>
    <row r="37" spans="1:10" ht="16.5">
      <c r="A37" s="404" t="s">
        <v>2048</v>
      </c>
      <c r="B37" s="405" t="s">
        <v>2049</v>
      </c>
      <c r="C37" s="405" t="s">
        <v>2050</v>
      </c>
      <c r="D37" s="405">
        <v>10</v>
      </c>
      <c r="E37" s="406">
        <v>7.3</v>
      </c>
      <c r="F37" s="684" t="s">
        <v>1973</v>
      </c>
      <c r="G37" s="405" t="s">
        <v>1974</v>
      </c>
      <c r="H37" s="405" t="s">
        <v>974</v>
      </c>
      <c r="I37" s="405">
        <v>5</v>
      </c>
      <c r="J37" s="406">
        <v>1.875</v>
      </c>
    </row>
    <row r="38" spans="1:10" ht="16.5">
      <c r="A38" s="404" t="s">
        <v>2051</v>
      </c>
      <c r="B38" s="405" t="s">
        <v>2052</v>
      </c>
      <c r="C38" s="405" t="s">
        <v>2053</v>
      </c>
      <c r="D38" s="405">
        <v>15</v>
      </c>
      <c r="E38" s="406">
        <v>7.3</v>
      </c>
      <c r="F38" s="407" t="s">
        <v>1975</v>
      </c>
      <c r="G38" s="405" t="s">
        <v>1976</v>
      </c>
      <c r="H38" s="405" t="s">
        <v>1977</v>
      </c>
      <c r="I38" s="405">
        <v>15</v>
      </c>
      <c r="J38" s="406">
        <v>2.25</v>
      </c>
    </row>
    <row r="39" spans="1:10" ht="16.5">
      <c r="A39" s="404" t="s">
        <v>2054</v>
      </c>
      <c r="B39" s="405" t="s">
        <v>2055</v>
      </c>
      <c r="C39" s="405" t="s">
        <v>2056</v>
      </c>
      <c r="D39" s="405">
        <v>10</v>
      </c>
      <c r="E39" s="406">
        <v>7.2</v>
      </c>
      <c r="F39" s="684" t="s">
        <v>1978</v>
      </c>
      <c r="G39" s="405" t="s">
        <v>1979</v>
      </c>
      <c r="H39" s="405" t="s">
        <v>1972</v>
      </c>
      <c r="I39" s="405">
        <v>10</v>
      </c>
      <c r="J39" s="406">
        <v>2.25</v>
      </c>
    </row>
    <row r="40" spans="1:10" ht="16.5">
      <c r="A40" s="404" t="s">
        <v>2057</v>
      </c>
      <c r="B40" s="405" t="s">
        <v>2058</v>
      </c>
      <c r="C40" s="405" t="s">
        <v>2059</v>
      </c>
      <c r="D40" s="405">
        <v>7</v>
      </c>
      <c r="E40" s="406">
        <v>7</v>
      </c>
      <c r="F40" s="407" t="s">
        <v>1980</v>
      </c>
      <c r="G40" s="405" t="s">
        <v>1981</v>
      </c>
      <c r="H40" s="405" t="s">
        <v>1982</v>
      </c>
      <c r="I40" s="405">
        <v>5</v>
      </c>
      <c r="J40" s="406">
        <v>2</v>
      </c>
    </row>
    <row r="41" spans="1:10" ht="17.25" thickBot="1">
      <c r="A41" s="497" t="s">
        <v>2060</v>
      </c>
      <c r="B41" s="498" t="s">
        <v>1226</v>
      </c>
      <c r="C41" s="499"/>
      <c r="D41" s="499"/>
      <c r="E41" s="500"/>
      <c r="F41" s="684" t="s">
        <v>1983</v>
      </c>
      <c r="G41" s="405" t="s">
        <v>1984</v>
      </c>
      <c r="H41" s="405" t="s">
        <v>1100</v>
      </c>
      <c r="I41" s="405">
        <v>20</v>
      </c>
      <c r="J41" s="406">
        <v>2.375</v>
      </c>
    </row>
    <row r="42" spans="1:10" ht="17.25" thickTop="1">
      <c r="A42" s="501" t="s">
        <v>2061</v>
      </c>
      <c r="B42" s="495" t="s">
        <v>2062</v>
      </c>
      <c r="C42" s="495" t="s">
        <v>2063</v>
      </c>
      <c r="D42" s="495">
        <v>15</v>
      </c>
      <c r="E42" s="496">
        <v>7.1</v>
      </c>
      <c r="F42" s="407" t="s">
        <v>1985</v>
      </c>
      <c r="G42" s="405" t="s">
        <v>1986</v>
      </c>
      <c r="H42" s="405" t="s">
        <v>1987</v>
      </c>
      <c r="I42" s="405">
        <v>10</v>
      </c>
      <c r="J42" s="406">
        <v>1.625</v>
      </c>
    </row>
    <row r="43" spans="1:10" ht="16.5">
      <c r="A43" s="404" t="s">
        <v>2064</v>
      </c>
      <c r="B43" s="405" t="s">
        <v>2065</v>
      </c>
      <c r="C43" s="405" t="s">
        <v>2066</v>
      </c>
      <c r="D43" s="405">
        <v>10</v>
      </c>
      <c r="E43" s="406">
        <v>6.9</v>
      </c>
      <c r="F43" s="684" t="s">
        <v>1988</v>
      </c>
      <c r="G43" s="405" t="s">
        <v>1989</v>
      </c>
      <c r="H43" s="405" t="s">
        <v>1982</v>
      </c>
      <c r="I43" s="405">
        <v>5</v>
      </c>
      <c r="J43" s="406">
        <v>2</v>
      </c>
    </row>
    <row r="44" spans="1:10" ht="16.5">
      <c r="A44" s="404" t="s">
        <v>2067</v>
      </c>
      <c r="B44" s="405" t="s">
        <v>2068</v>
      </c>
      <c r="C44" s="405" t="s">
        <v>2069</v>
      </c>
      <c r="D44" s="405">
        <v>10</v>
      </c>
      <c r="E44" s="406">
        <v>6.8</v>
      </c>
      <c r="F44" s="407" t="s">
        <v>1990</v>
      </c>
      <c r="G44" s="405" t="s">
        <v>635</v>
      </c>
      <c r="H44" s="405" t="s">
        <v>636</v>
      </c>
      <c r="I44" s="405">
        <v>15</v>
      </c>
      <c r="J44" s="406">
        <v>2</v>
      </c>
    </row>
    <row r="45" spans="1:10" ht="16.5">
      <c r="A45" s="404" t="s">
        <v>765</v>
      </c>
      <c r="B45" s="405" t="s">
        <v>766</v>
      </c>
      <c r="C45" s="405" t="s">
        <v>767</v>
      </c>
      <c r="D45" s="405">
        <v>7</v>
      </c>
      <c r="E45" s="406">
        <v>6.6</v>
      </c>
      <c r="F45" s="684" t="s">
        <v>398</v>
      </c>
      <c r="G45" s="405" t="s">
        <v>399</v>
      </c>
      <c r="H45" s="405" t="s">
        <v>1987</v>
      </c>
      <c r="I45" s="405">
        <v>10</v>
      </c>
      <c r="J45" s="406">
        <v>1.625</v>
      </c>
    </row>
    <row r="46" spans="1:10" ht="17.25" thickBot="1">
      <c r="A46" s="404" t="s">
        <v>768</v>
      </c>
      <c r="B46" s="405" t="s">
        <v>769</v>
      </c>
      <c r="C46" s="405" t="s">
        <v>770</v>
      </c>
      <c r="D46" s="405">
        <v>10</v>
      </c>
      <c r="E46" s="406">
        <v>6.8</v>
      </c>
      <c r="F46" s="414" t="s">
        <v>400</v>
      </c>
      <c r="G46" s="502" t="s">
        <v>749</v>
      </c>
      <c r="H46" s="417"/>
      <c r="I46" s="417"/>
      <c r="J46" s="418"/>
    </row>
    <row r="47" spans="1:10" ht="17.25" thickTop="1">
      <c r="A47" s="404" t="s">
        <v>771</v>
      </c>
      <c r="B47" s="405" t="s">
        <v>1363</v>
      </c>
      <c r="C47" s="405" t="s">
        <v>1364</v>
      </c>
      <c r="D47" s="405">
        <v>15</v>
      </c>
      <c r="E47" s="406">
        <v>6.9</v>
      </c>
      <c r="F47" s="494" t="s">
        <v>401</v>
      </c>
      <c r="G47" s="495" t="s">
        <v>402</v>
      </c>
      <c r="H47" s="495" t="s">
        <v>403</v>
      </c>
      <c r="I47" s="495">
        <v>5</v>
      </c>
      <c r="J47" s="496">
        <v>1.75</v>
      </c>
    </row>
    <row r="48" spans="1:10" ht="16.5">
      <c r="A48" s="404" t="s">
        <v>1365</v>
      </c>
      <c r="B48" s="405" t="s">
        <v>1366</v>
      </c>
      <c r="C48" s="405" t="s">
        <v>120</v>
      </c>
      <c r="D48" s="405">
        <v>15</v>
      </c>
      <c r="E48" s="406">
        <v>6.9</v>
      </c>
      <c r="F48" s="407" t="s">
        <v>404</v>
      </c>
      <c r="G48" s="405" t="s">
        <v>405</v>
      </c>
      <c r="H48" s="405" t="s">
        <v>406</v>
      </c>
      <c r="I48" s="405">
        <v>20</v>
      </c>
      <c r="J48" s="406">
        <v>1.875</v>
      </c>
    </row>
    <row r="49" spans="1:10" ht="17.25" thickBot="1">
      <c r="A49" s="416" t="s">
        <v>121</v>
      </c>
      <c r="B49" s="502" t="s">
        <v>1723</v>
      </c>
      <c r="C49" s="417"/>
      <c r="D49" s="417"/>
      <c r="E49" s="418"/>
      <c r="F49" s="407" t="s">
        <v>407</v>
      </c>
      <c r="G49" s="405" t="s">
        <v>408</v>
      </c>
      <c r="H49" s="405" t="s">
        <v>39</v>
      </c>
      <c r="I49" s="405">
        <v>10</v>
      </c>
      <c r="J49" s="406">
        <v>1.75</v>
      </c>
    </row>
    <row r="50" spans="1:10" ht="17.25" thickTop="1">
      <c r="A50" s="401" t="s">
        <v>122</v>
      </c>
      <c r="B50" s="402" t="s">
        <v>123</v>
      </c>
      <c r="C50" s="402" t="s">
        <v>124</v>
      </c>
      <c r="D50" s="402">
        <v>10</v>
      </c>
      <c r="E50" s="403">
        <v>6.375</v>
      </c>
      <c r="F50" s="684" t="s">
        <v>40</v>
      </c>
      <c r="G50" s="405" t="s">
        <v>41</v>
      </c>
      <c r="H50" s="405" t="s">
        <v>403</v>
      </c>
      <c r="I50" s="405">
        <v>5</v>
      </c>
      <c r="J50" s="406">
        <v>1.75</v>
      </c>
    </row>
    <row r="51" spans="1:10" ht="16.5">
      <c r="A51" s="404" t="s">
        <v>125</v>
      </c>
      <c r="B51" s="405" t="s">
        <v>126</v>
      </c>
      <c r="C51" s="405" t="s">
        <v>127</v>
      </c>
      <c r="D51" s="405">
        <v>5</v>
      </c>
      <c r="E51" s="406">
        <v>6.125</v>
      </c>
      <c r="F51" s="407" t="s">
        <v>42</v>
      </c>
      <c r="G51" s="405" t="s">
        <v>43</v>
      </c>
      <c r="H51" s="405" t="s">
        <v>44</v>
      </c>
      <c r="I51" s="405">
        <v>2</v>
      </c>
      <c r="J51" s="406">
        <v>1.875</v>
      </c>
    </row>
    <row r="52" spans="1:10" ht="16.5">
      <c r="A52" s="404" t="s">
        <v>128</v>
      </c>
      <c r="B52" s="405" t="s">
        <v>129</v>
      </c>
      <c r="C52" s="405" t="s">
        <v>130</v>
      </c>
      <c r="D52" s="405">
        <v>15</v>
      </c>
      <c r="E52" s="406">
        <v>6.875</v>
      </c>
      <c r="F52" s="684" t="s">
        <v>45</v>
      </c>
      <c r="G52" s="405" t="s">
        <v>46</v>
      </c>
      <c r="H52" s="405" t="s">
        <v>39</v>
      </c>
      <c r="I52" s="405">
        <v>10</v>
      </c>
      <c r="J52" s="406">
        <v>1.75</v>
      </c>
    </row>
    <row r="53" spans="1:10" ht="16.5">
      <c r="A53" s="404" t="s">
        <v>131</v>
      </c>
      <c r="B53" s="405" t="s">
        <v>132</v>
      </c>
      <c r="C53" s="405" t="s">
        <v>1085</v>
      </c>
      <c r="D53" s="405">
        <v>15</v>
      </c>
      <c r="E53" s="406">
        <v>6.875</v>
      </c>
      <c r="F53" s="407" t="s">
        <v>47</v>
      </c>
      <c r="G53" s="405" t="s">
        <v>48</v>
      </c>
      <c r="H53" s="405" t="s">
        <v>49</v>
      </c>
      <c r="I53" s="405">
        <v>5</v>
      </c>
      <c r="J53" s="406">
        <v>2</v>
      </c>
    </row>
    <row r="54" spans="1:10" ht="16.5">
      <c r="A54" s="404" t="s">
        <v>1086</v>
      </c>
      <c r="B54" s="405" t="s">
        <v>1087</v>
      </c>
      <c r="C54" s="405" t="s">
        <v>1088</v>
      </c>
      <c r="D54" s="405">
        <v>7</v>
      </c>
      <c r="E54" s="406">
        <v>6.25</v>
      </c>
      <c r="F54" s="684" t="s">
        <v>50</v>
      </c>
      <c r="G54" s="405" t="s">
        <v>51</v>
      </c>
      <c r="H54" s="405" t="s">
        <v>406</v>
      </c>
      <c r="I54" s="405">
        <v>20</v>
      </c>
      <c r="J54" s="406">
        <v>1.875</v>
      </c>
    </row>
    <row r="55" spans="1:10" ht="17.25" thickBot="1">
      <c r="A55" s="497" t="s">
        <v>1089</v>
      </c>
      <c r="B55" s="498" t="s">
        <v>748</v>
      </c>
      <c r="C55" s="499"/>
      <c r="D55" s="499"/>
      <c r="E55" s="500"/>
      <c r="F55" s="407" t="s">
        <v>1876</v>
      </c>
      <c r="G55" s="405" t="s">
        <v>1877</v>
      </c>
      <c r="H55" s="405" t="s">
        <v>1878</v>
      </c>
      <c r="I55" s="405">
        <v>10</v>
      </c>
      <c r="J55" s="406">
        <v>1.875</v>
      </c>
    </row>
    <row r="56" spans="1:10" ht="17.25" thickTop="1">
      <c r="A56" s="501" t="s">
        <v>1090</v>
      </c>
      <c r="B56" s="495" t="s">
        <v>1091</v>
      </c>
      <c r="C56" s="495" t="s">
        <v>1092</v>
      </c>
      <c r="D56" s="495">
        <v>10</v>
      </c>
      <c r="E56" s="496">
        <v>5.125</v>
      </c>
      <c r="F56" s="684" t="s">
        <v>1879</v>
      </c>
      <c r="G56" s="405" t="s">
        <v>1880</v>
      </c>
      <c r="H56" s="405" t="s">
        <v>49</v>
      </c>
      <c r="I56" s="405">
        <v>5</v>
      </c>
      <c r="J56" s="406">
        <v>2</v>
      </c>
    </row>
    <row r="57" spans="1:10" ht="20.25">
      <c r="A57" s="404" t="s">
        <v>1093</v>
      </c>
      <c r="B57" s="405" t="s">
        <v>2044</v>
      </c>
      <c r="C57" s="405" t="s">
        <v>1094</v>
      </c>
      <c r="D57" s="405">
        <v>20</v>
      </c>
      <c r="E57" s="406">
        <v>5.5</v>
      </c>
      <c r="F57" s="412" t="s">
        <v>1881</v>
      </c>
      <c r="G57" s="413" t="s">
        <v>1882</v>
      </c>
      <c r="H57" s="413" t="s">
        <v>1883</v>
      </c>
      <c r="I57" s="1216">
        <v>20</v>
      </c>
      <c r="J57" s="1217">
        <v>2.125</v>
      </c>
    </row>
    <row r="58" spans="1:10" ht="16.5">
      <c r="A58" s="404" t="s">
        <v>1095</v>
      </c>
      <c r="B58" s="405" t="s">
        <v>1096</v>
      </c>
      <c r="C58" s="405" t="s">
        <v>1097</v>
      </c>
      <c r="D58" s="405">
        <v>20</v>
      </c>
      <c r="E58" s="406">
        <v>5.25</v>
      </c>
      <c r="F58" s="684" t="s">
        <v>1884</v>
      </c>
      <c r="G58" s="405" t="s">
        <v>1885</v>
      </c>
      <c r="H58" s="405" t="s">
        <v>1878</v>
      </c>
      <c r="I58" s="405">
        <v>10</v>
      </c>
      <c r="J58" s="406">
        <v>1.875</v>
      </c>
    </row>
    <row r="59" spans="1:10" ht="17.25" thickBot="1">
      <c r="A59" s="404" t="s">
        <v>1098</v>
      </c>
      <c r="B59" s="405" t="s">
        <v>903</v>
      </c>
      <c r="C59" s="405" t="s">
        <v>904</v>
      </c>
      <c r="D59" s="405">
        <v>20</v>
      </c>
      <c r="E59" s="406">
        <v>5.875</v>
      </c>
      <c r="F59" s="414" t="s">
        <v>1886</v>
      </c>
      <c r="G59" s="502" t="s">
        <v>751</v>
      </c>
      <c r="H59" s="417"/>
      <c r="I59" s="417"/>
      <c r="J59" s="418"/>
    </row>
    <row r="60" spans="1:10" ht="19.5" thickBot="1" thickTop="1">
      <c r="A60" s="416" t="s">
        <v>905</v>
      </c>
      <c r="B60" s="502" t="s">
        <v>750</v>
      </c>
      <c r="C60" s="417"/>
      <c r="D60" s="417"/>
      <c r="E60" s="418"/>
      <c r="F60" s="503" t="s">
        <v>1887</v>
      </c>
      <c r="G60" s="504" t="s">
        <v>1888</v>
      </c>
      <c r="H60" s="504" t="s">
        <v>1889</v>
      </c>
      <c r="I60" s="504">
        <v>5</v>
      </c>
      <c r="J60" s="1218">
        <v>1.875</v>
      </c>
    </row>
    <row r="61" spans="1:10" ht="17.25" thickTop="1">
      <c r="A61" s="401" t="s">
        <v>906</v>
      </c>
      <c r="B61" s="402" t="s">
        <v>907</v>
      </c>
      <c r="C61" s="402" t="s">
        <v>908</v>
      </c>
      <c r="D61" s="402">
        <v>5</v>
      </c>
      <c r="E61" s="403">
        <v>5.875</v>
      </c>
      <c r="F61" s="407" t="s">
        <v>1890</v>
      </c>
      <c r="G61" s="405" t="s">
        <v>1891</v>
      </c>
      <c r="H61" s="405" t="s">
        <v>1892</v>
      </c>
      <c r="I61" s="405">
        <v>20</v>
      </c>
      <c r="J61" s="406">
        <v>2</v>
      </c>
    </row>
    <row r="62" spans="1:10" ht="16.5">
      <c r="A62" s="404" t="s">
        <v>909</v>
      </c>
      <c r="B62" s="405" t="s">
        <v>910</v>
      </c>
      <c r="C62" s="405" t="s">
        <v>911</v>
      </c>
      <c r="D62" s="405">
        <v>10</v>
      </c>
      <c r="E62" s="406">
        <v>6.25</v>
      </c>
      <c r="F62" s="407" t="s">
        <v>1893</v>
      </c>
      <c r="G62" s="405" t="s">
        <v>1894</v>
      </c>
      <c r="H62" s="405" t="s">
        <v>1895</v>
      </c>
      <c r="I62" s="405">
        <v>10</v>
      </c>
      <c r="J62" s="406">
        <v>1.875</v>
      </c>
    </row>
    <row r="63" spans="1:10" ht="16.5">
      <c r="A63" s="404" t="s">
        <v>912</v>
      </c>
      <c r="B63" s="405" t="s">
        <v>913</v>
      </c>
      <c r="C63" s="405" t="s">
        <v>914</v>
      </c>
      <c r="D63" s="405">
        <v>15</v>
      </c>
      <c r="E63" s="406">
        <v>6.125</v>
      </c>
      <c r="F63" s="684" t="s">
        <v>1896</v>
      </c>
      <c r="G63" s="405" t="s">
        <v>1897</v>
      </c>
      <c r="H63" s="405" t="s">
        <v>1889</v>
      </c>
      <c r="I63" s="405">
        <v>5</v>
      </c>
      <c r="J63" s="406">
        <v>1.875</v>
      </c>
    </row>
    <row r="64" spans="1:10" ht="16.5">
      <c r="A64" s="404" t="s">
        <v>915</v>
      </c>
      <c r="B64" s="405" t="s">
        <v>916</v>
      </c>
      <c r="C64" s="405" t="s">
        <v>917</v>
      </c>
      <c r="D64" s="405">
        <v>15</v>
      </c>
      <c r="E64" s="406">
        <v>6.125</v>
      </c>
      <c r="F64" s="407" t="s">
        <v>731</v>
      </c>
      <c r="G64" s="649" t="s">
        <v>732</v>
      </c>
      <c r="H64" s="649" t="s">
        <v>733</v>
      </c>
      <c r="I64" s="1219">
        <v>2</v>
      </c>
      <c r="J64" s="1220">
        <v>1.875</v>
      </c>
    </row>
    <row r="65" spans="1:10" ht="16.5">
      <c r="A65" s="404" t="s">
        <v>918</v>
      </c>
      <c r="B65" s="405" t="s">
        <v>919</v>
      </c>
      <c r="C65" s="405" t="s">
        <v>920</v>
      </c>
      <c r="D65" s="405">
        <v>10</v>
      </c>
      <c r="E65" s="406">
        <v>5.875</v>
      </c>
      <c r="F65" s="684" t="s">
        <v>734</v>
      </c>
      <c r="G65" s="649" t="s">
        <v>735</v>
      </c>
      <c r="H65" s="649" t="s">
        <v>1895</v>
      </c>
      <c r="I65" s="1219">
        <v>10</v>
      </c>
      <c r="J65" s="1220">
        <v>1.875</v>
      </c>
    </row>
    <row r="66" spans="1:10" ht="16.5">
      <c r="A66" s="404" t="s">
        <v>921</v>
      </c>
      <c r="B66" s="405" t="s">
        <v>922</v>
      </c>
      <c r="C66" s="405" t="s">
        <v>923</v>
      </c>
      <c r="D66" s="405">
        <v>10</v>
      </c>
      <c r="E66" s="406">
        <v>6</v>
      </c>
      <c r="F66" s="407" t="s">
        <v>736</v>
      </c>
      <c r="G66" s="649" t="s">
        <v>737</v>
      </c>
      <c r="H66" s="649" t="s">
        <v>738</v>
      </c>
      <c r="I66" s="1219">
        <v>5</v>
      </c>
      <c r="J66" s="1220">
        <v>2</v>
      </c>
    </row>
    <row r="67" spans="1:10" ht="16.5">
      <c r="A67" s="404" t="s">
        <v>924</v>
      </c>
      <c r="B67" s="405" t="s">
        <v>925</v>
      </c>
      <c r="C67" s="405" t="s">
        <v>926</v>
      </c>
      <c r="D67" s="405">
        <v>20</v>
      </c>
      <c r="E67" s="406">
        <v>6.25</v>
      </c>
      <c r="F67" s="684" t="s">
        <v>739</v>
      </c>
      <c r="G67" s="649" t="s">
        <v>740</v>
      </c>
      <c r="H67" s="649" t="s">
        <v>1892</v>
      </c>
      <c r="I67" s="1219">
        <v>20</v>
      </c>
      <c r="J67" s="1220">
        <v>2</v>
      </c>
    </row>
    <row r="68" spans="1:10" ht="16.5">
      <c r="A68" s="404" t="s">
        <v>927</v>
      </c>
      <c r="B68" s="405" t="s">
        <v>928</v>
      </c>
      <c r="C68" s="405" t="s">
        <v>929</v>
      </c>
      <c r="D68" s="405">
        <v>7</v>
      </c>
      <c r="E68" s="406">
        <v>5.625</v>
      </c>
      <c r="F68" s="407" t="s">
        <v>741</v>
      </c>
      <c r="G68" s="649" t="s">
        <v>742</v>
      </c>
      <c r="H68" s="649" t="s">
        <v>743</v>
      </c>
      <c r="I68" s="1219">
        <v>10</v>
      </c>
      <c r="J68" s="1220">
        <v>2.375</v>
      </c>
    </row>
    <row r="69" spans="1:10" ht="16.5">
      <c r="A69" s="404" t="s">
        <v>930</v>
      </c>
      <c r="B69" s="405" t="s">
        <v>931</v>
      </c>
      <c r="C69" s="405" t="s">
        <v>932</v>
      </c>
      <c r="D69" s="405">
        <v>15</v>
      </c>
      <c r="E69" s="406">
        <v>6.125</v>
      </c>
      <c r="F69" s="684" t="s">
        <v>744</v>
      </c>
      <c r="G69" s="649" t="s">
        <v>745</v>
      </c>
      <c r="H69" s="649" t="s">
        <v>738</v>
      </c>
      <c r="I69" s="1219">
        <v>5</v>
      </c>
      <c r="J69" s="1220">
        <v>2</v>
      </c>
    </row>
    <row r="70" spans="1:10" ht="16.5">
      <c r="A70" s="404" t="s">
        <v>933</v>
      </c>
      <c r="B70" s="405" t="s">
        <v>934</v>
      </c>
      <c r="C70" s="405" t="s">
        <v>935</v>
      </c>
      <c r="D70" s="405">
        <v>20</v>
      </c>
      <c r="E70" s="406">
        <v>5.875</v>
      </c>
      <c r="F70" s="505" t="s">
        <v>753</v>
      </c>
      <c r="G70" s="650" t="s">
        <v>754</v>
      </c>
      <c r="H70" s="650" t="s">
        <v>755</v>
      </c>
      <c r="I70" s="1221">
        <v>5</v>
      </c>
      <c r="J70" s="1222">
        <v>2.625</v>
      </c>
    </row>
    <row r="71" spans="1:10" ht="16.5">
      <c r="A71" s="404" t="s">
        <v>936</v>
      </c>
      <c r="B71" s="405" t="s">
        <v>937</v>
      </c>
      <c r="C71" s="405" t="s">
        <v>2028</v>
      </c>
      <c r="D71" s="405">
        <v>10</v>
      </c>
      <c r="E71" s="406">
        <v>5.75</v>
      </c>
      <c r="F71" s="505" t="s">
        <v>1483</v>
      </c>
      <c r="G71" s="650" t="s">
        <v>1484</v>
      </c>
      <c r="H71" s="650" t="s">
        <v>1485</v>
      </c>
      <c r="I71" s="1221">
        <v>20</v>
      </c>
      <c r="J71" s="1222">
        <v>3</v>
      </c>
    </row>
    <row r="72" spans="1:10" ht="16.5">
      <c r="A72" s="404" t="s">
        <v>938</v>
      </c>
      <c r="B72" s="405" t="s">
        <v>1321</v>
      </c>
      <c r="C72" s="405" t="s">
        <v>1322</v>
      </c>
      <c r="D72" s="405">
        <v>15</v>
      </c>
      <c r="E72" s="406">
        <v>5.125</v>
      </c>
      <c r="F72" s="646" t="s">
        <v>1486</v>
      </c>
      <c r="G72" s="650" t="s">
        <v>1487</v>
      </c>
      <c r="H72" s="650" t="s">
        <v>743</v>
      </c>
      <c r="I72" s="1221">
        <v>10</v>
      </c>
      <c r="J72" s="1222">
        <v>2.375</v>
      </c>
    </row>
    <row r="73" spans="1:10" ht="17.25" thickBot="1">
      <c r="A73" s="404" t="s">
        <v>1323</v>
      </c>
      <c r="B73" s="405" t="s">
        <v>1324</v>
      </c>
      <c r="C73" s="405" t="s">
        <v>1325</v>
      </c>
      <c r="D73" s="405">
        <v>5</v>
      </c>
      <c r="E73" s="406">
        <v>5.125</v>
      </c>
      <c r="F73" s="506" t="s">
        <v>1898</v>
      </c>
      <c r="G73" s="651" t="s">
        <v>1488</v>
      </c>
      <c r="H73" s="652"/>
      <c r="I73" s="507"/>
      <c r="J73" s="1223"/>
    </row>
    <row r="74" spans="1:10" ht="17.25" thickTop="1">
      <c r="A74" s="404" t="s">
        <v>1326</v>
      </c>
      <c r="B74" s="405" t="s">
        <v>1327</v>
      </c>
      <c r="C74" s="405" t="s">
        <v>1328</v>
      </c>
      <c r="D74" s="405">
        <v>20</v>
      </c>
      <c r="E74" s="406">
        <v>5.375</v>
      </c>
      <c r="F74" s="508" t="s">
        <v>1490</v>
      </c>
      <c r="G74" s="653" t="s">
        <v>1491</v>
      </c>
      <c r="H74" s="653" t="s">
        <v>1492</v>
      </c>
      <c r="I74" s="1224">
        <v>5</v>
      </c>
      <c r="J74" s="1225">
        <v>2.375</v>
      </c>
    </row>
    <row r="75" spans="1:10" ht="16.5">
      <c r="A75" s="404" t="s">
        <v>1329</v>
      </c>
      <c r="B75" s="405" t="s">
        <v>1330</v>
      </c>
      <c r="C75" s="405" t="s">
        <v>1331</v>
      </c>
      <c r="D75" s="405">
        <v>10</v>
      </c>
      <c r="E75" s="406">
        <v>5.125</v>
      </c>
      <c r="F75" s="505" t="s">
        <v>1493</v>
      </c>
      <c r="G75" s="650" t="s">
        <v>1494</v>
      </c>
      <c r="H75" s="650" t="s">
        <v>1495</v>
      </c>
      <c r="I75" s="1221">
        <v>20</v>
      </c>
      <c r="J75" s="1222">
        <v>2.5</v>
      </c>
    </row>
    <row r="76" spans="1:10" ht="17.25" thickBot="1">
      <c r="A76" s="497" t="s">
        <v>1332</v>
      </c>
      <c r="B76" s="498" t="s">
        <v>752</v>
      </c>
      <c r="C76" s="499"/>
      <c r="D76" s="499"/>
      <c r="E76" s="500"/>
      <c r="F76" s="505" t="s">
        <v>1851</v>
      </c>
      <c r="G76" s="650" t="s">
        <v>1852</v>
      </c>
      <c r="H76" s="650" t="s">
        <v>1853</v>
      </c>
      <c r="I76" s="1221">
        <v>10</v>
      </c>
      <c r="J76" s="1222">
        <v>2.375</v>
      </c>
    </row>
    <row r="77" spans="1:10" ht="17.25" thickTop="1">
      <c r="A77" s="501" t="s">
        <v>1333</v>
      </c>
      <c r="B77" s="495" t="s">
        <v>1334</v>
      </c>
      <c r="C77" s="495" t="s">
        <v>1335</v>
      </c>
      <c r="D77" s="495">
        <v>10</v>
      </c>
      <c r="E77" s="496">
        <v>5.125</v>
      </c>
      <c r="F77" s="646" t="s">
        <v>1854</v>
      </c>
      <c r="G77" s="650" t="s">
        <v>1855</v>
      </c>
      <c r="H77" s="650" t="s">
        <v>1492</v>
      </c>
      <c r="I77" s="1221">
        <v>5</v>
      </c>
      <c r="J77" s="1222">
        <v>2.375</v>
      </c>
    </row>
    <row r="78" spans="1:10" ht="16.5">
      <c r="A78" s="404" t="s">
        <v>1336</v>
      </c>
      <c r="B78" s="405" t="s">
        <v>1337</v>
      </c>
      <c r="C78" s="405" t="s">
        <v>1338</v>
      </c>
      <c r="D78" s="405">
        <v>20</v>
      </c>
      <c r="E78" s="406">
        <v>5</v>
      </c>
      <c r="F78" s="646" t="s">
        <v>1856</v>
      </c>
      <c r="G78" s="650" t="s">
        <v>1857</v>
      </c>
      <c r="H78" s="650" t="s">
        <v>1495</v>
      </c>
      <c r="I78" s="1221">
        <v>20</v>
      </c>
      <c r="J78" s="1222">
        <v>2.5</v>
      </c>
    </row>
    <row r="79" spans="1:10" ht="16.5">
      <c r="A79" s="404" t="s">
        <v>1339</v>
      </c>
      <c r="B79" s="405" t="s">
        <v>1340</v>
      </c>
      <c r="C79" s="405" t="s">
        <v>1341</v>
      </c>
      <c r="D79" s="405">
        <v>15</v>
      </c>
      <c r="E79" s="406">
        <v>4.625</v>
      </c>
      <c r="F79" s="646" t="s">
        <v>1858</v>
      </c>
      <c r="G79" s="650" t="s">
        <v>1859</v>
      </c>
      <c r="H79" s="650" t="s">
        <v>1853</v>
      </c>
      <c r="I79" s="1221">
        <v>10</v>
      </c>
      <c r="J79" s="1222">
        <v>2.375</v>
      </c>
    </row>
    <row r="80" spans="1:10" ht="16.5">
      <c r="A80" s="404" t="s">
        <v>2205</v>
      </c>
      <c r="B80" s="405" t="s">
        <v>2206</v>
      </c>
      <c r="C80" s="405" t="s">
        <v>2207</v>
      </c>
      <c r="D80" s="405">
        <v>20</v>
      </c>
      <c r="E80" s="406">
        <v>4.625</v>
      </c>
      <c r="F80" s="682" t="s">
        <v>1786</v>
      </c>
      <c r="G80" s="650" t="s">
        <v>1860</v>
      </c>
      <c r="H80" s="650" t="s">
        <v>833</v>
      </c>
      <c r="I80" s="1221">
        <v>5</v>
      </c>
      <c r="J80" s="1222">
        <v>2</v>
      </c>
    </row>
    <row r="81" spans="1:10" ht="16.5">
      <c r="A81" s="408" t="s">
        <v>2208</v>
      </c>
      <c r="B81" s="410" t="s">
        <v>2209</v>
      </c>
      <c r="C81" s="410" t="s">
        <v>2210</v>
      </c>
      <c r="D81" s="410">
        <v>30</v>
      </c>
      <c r="E81" s="411">
        <v>3.625</v>
      </c>
      <c r="F81" s="505" t="s">
        <v>834</v>
      </c>
      <c r="G81" s="650" t="s">
        <v>835</v>
      </c>
      <c r="H81" s="650" t="s">
        <v>836</v>
      </c>
      <c r="I81" s="1221">
        <v>20</v>
      </c>
      <c r="J81" s="1222">
        <v>2.625</v>
      </c>
    </row>
    <row r="82" spans="1:10" ht="16.5">
      <c r="A82" s="404" t="s">
        <v>2211</v>
      </c>
      <c r="B82" s="405" t="s">
        <v>1164</v>
      </c>
      <c r="C82" s="405" t="s">
        <v>1165</v>
      </c>
      <c r="D82" s="405">
        <v>15</v>
      </c>
      <c r="E82" s="406">
        <v>3.75</v>
      </c>
      <c r="F82" s="505" t="s">
        <v>1787</v>
      </c>
      <c r="G82" s="650" t="s">
        <v>1788</v>
      </c>
      <c r="H82" s="650" t="s">
        <v>1789</v>
      </c>
      <c r="I82" s="1221">
        <v>10</v>
      </c>
      <c r="J82" s="1222">
        <v>2.125</v>
      </c>
    </row>
    <row r="83" spans="1:10" ht="16.5">
      <c r="A83" s="404" t="s">
        <v>1166</v>
      </c>
      <c r="B83" s="405" t="s">
        <v>1167</v>
      </c>
      <c r="C83" s="405" t="s">
        <v>1168</v>
      </c>
      <c r="D83" s="405">
        <v>20</v>
      </c>
      <c r="E83" s="406">
        <v>4</v>
      </c>
      <c r="F83" s="683" t="s">
        <v>1790</v>
      </c>
      <c r="G83" s="650" t="s">
        <v>1791</v>
      </c>
      <c r="H83" s="650" t="s">
        <v>1792</v>
      </c>
      <c r="I83" s="1221">
        <v>5</v>
      </c>
      <c r="J83" s="1222">
        <v>2</v>
      </c>
    </row>
    <row r="84" spans="1:10" ht="16.5">
      <c r="A84" s="404" t="s">
        <v>1169</v>
      </c>
      <c r="B84" s="405" t="s">
        <v>1170</v>
      </c>
      <c r="C84" s="405" t="s">
        <v>1171</v>
      </c>
      <c r="D84" s="405">
        <v>15</v>
      </c>
      <c r="E84" s="406">
        <v>3.5</v>
      </c>
      <c r="F84" s="1237" t="s">
        <v>226</v>
      </c>
      <c r="G84" s="1237" t="s">
        <v>1791</v>
      </c>
      <c r="H84" s="1237" t="s">
        <v>1792</v>
      </c>
      <c r="I84" s="1237">
        <v>5</v>
      </c>
      <c r="J84" s="1238">
        <v>2</v>
      </c>
    </row>
    <row r="85" spans="1:10" ht="16.5">
      <c r="A85" s="404" t="s">
        <v>1172</v>
      </c>
      <c r="B85" s="405" t="s">
        <v>1173</v>
      </c>
      <c r="C85" s="405" t="s">
        <v>1174</v>
      </c>
      <c r="D85" s="405">
        <v>20</v>
      </c>
      <c r="E85" s="406">
        <v>3.875</v>
      </c>
      <c r="F85" s="1237" t="s">
        <v>227</v>
      </c>
      <c r="G85" s="1237" t="s">
        <v>1241</v>
      </c>
      <c r="H85" s="1237" t="s">
        <v>225</v>
      </c>
      <c r="I85" s="1237">
        <v>20</v>
      </c>
      <c r="J85" s="1238">
        <v>2.625</v>
      </c>
    </row>
    <row r="86" spans="1:10" ht="17.25" thickBot="1">
      <c r="A86" s="416" t="s">
        <v>1175</v>
      </c>
      <c r="B86" s="502" t="s">
        <v>1489</v>
      </c>
      <c r="C86" s="417"/>
      <c r="D86" s="417"/>
      <c r="E86" s="645"/>
      <c r="F86" s="1237" t="s">
        <v>228</v>
      </c>
      <c r="G86" s="1237" t="s">
        <v>229</v>
      </c>
      <c r="H86" s="1237" t="s">
        <v>1789</v>
      </c>
      <c r="I86" s="1237">
        <v>10</v>
      </c>
      <c r="J86" s="1238">
        <v>2.125</v>
      </c>
    </row>
    <row r="87" spans="1:10" ht="18" thickBot="1" thickTop="1">
      <c r="A87" s="494" t="s">
        <v>1176</v>
      </c>
      <c r="B87" s="495" t="s">
        <v>1079</v>
      </c>
      <c r="C87" s="495" t="s">
        <v>2009</v>
      </c>
      <c r="D87" s="495">
        <v>2</v>
      </c>
      <c r="E87" s="496">
        <v>2.25</v>
      </c>
      <c r="F87" s="506" t="s">
        <v>1496</v>
      </c>
      <c r="G87" s="647" t="s">
        <v>260</v>
      </c>
      <c r="H87"/>
      <c r="I87" s="693"/>
      <c r="J87" s="693"/>
    </row>
    <row r="88" spans="1:10" ht="17.25" thickTop="1">
      <c r="A88" s="407" t="s">
        <v>1080</v>
      </c>
      <c r="B88" s="405" t="s">
        <v>1081</v>
      </c>
      <c r="C88" s="405" t="s">
        <v>1082</v>
      </c>
      <c r="D88" s="405">
        <v>5</v>
      </c>
      <c r="E88" s="406">
        <v>3</v>
      </c>
      <c r="F88" s="1237" t="s">
        <v>230</v>
      </c>
      <c r="G88" s="1237" t="s">
        <v>231</v>
      </c>
      <c r="H88" s="1237" t="s">
        <v>232</v>
      </c>
      <c r="I88" s="1237">
        <v>5</v>
      </c>
      <c r="J88" s="1238">
        <v>0.875</v>
      </c>
    </row>
    <row r="89" spans="1:10" ht="16.5">
      <c r="A89" s="407" t="s">
        <v>1083</v>
      </c>
      <c r="B89" s="405" t="s">
        <v>1084</v>
      </c>
      <c r="C89" s="405" t="s">
        <v>114</v>
      </c>
      <c r="D89" s="405">
        <v>20</v>
      </c>
      <c r="E89" s="406">
        <v>4.25</v>
      </c>
      <c r="F89" s="1237" t="s">
        <v>233</v>
      </c>
      <c r="G89" s="1237" t="s">
        <v>234</v>
      </c>
      <c r="H89" s="1237" t="s">
        <v>235</v>
      </c>
      <c r="I89" s="1237">
        <v>20</v>
      </c>
      <c r="J89" s="1238">
        <v>2.125</v>
      </c>
    </row>
    <row r="90" spans="1:10" ht="16.5">
      <c r="A90" s="407" t="s">
        <v>115</v>
      </c>
      <c r="B90" s="405" t="s">
        <v>116</v>
      </c>
      <c r="C90" s="405" t="s">
        <v>117</v>
      </c>
      <c r="D90" s="405">
        <v>10</v>
      </c>
      <c r="E90" s="406">
        <v>3.625</v>
      </c>
      <c r="F90" s="1235" t="s">
        <v>236</v>
      </c>
      <c r="G90" s="1235" t="s">
        <v>237</v>
      </c>
      <c r="H90" s="1235" t="s">
        <v>238</v>
      </c>
      <c r="I90" s="1235">
        <v>10</v>
      </c>
      <c r="J90" s="1236">
        <v>1.375</v>
      </c>
    </row>
    <row r="91" spans="1:10" ht="16.5">
      <c r="A91" s="407" t="s">
        <v>1417</v>
      </c>
      <c r="B91" s="405" t="s">
        <v>1418</v>
      </c>
      <c r="C91" s="405" t="s">
        <v>1419</v>
      </c>
      <c r="D91" s="405">
        <v>2</v>
      </c>
      <c r="E91" s="406">
        <v>2.75</v>
      </c>
      <c r="F91" s="1237" t="s">
        <v>239</v>
      </c>
      <c r="G91" s="1235" t="s">
        <v>240</v>
      </c>
      <c r="H91" s="1235" t="s">
        <v>232</v>
      </c>
      <c r="I91" s="1235">
        <v>5</v>
      </c>
      <c r="J91" s="1236">
        <v>0.875</v>
      </c>
    </row>
    <row r="92" spans="1:10" ht="16.5">
      <c r="A92" s="407" t="s">
        <v>1420</v>
      </c>
      <c r="B92" s="405" t="s">
        <v>1421</v>
      </c>
      <c r="C92" s="405" t="s">
        <v>1422</v>
      </c>
      <c r="D92" s="405">
        <v>5</v>
      </c>
      <c r="E92" s="406">
        <v>2.625</v>
      </c>
      <c r="F92" s="1237" t="s">
        <v>241</v>
      </c>
      <c r="G92" s="1237" t="s">
        <v>242</v>
      </c>
      <c r="H92" s="1237" t="s">
        <v>235</v>
      </c>
      <c r="I92" s="1237">
        <v>20</v>
      </c>
      <c r="J92" s="1238">
        <v>2.125</v>
      </c>
    </row>
    <row r="93" spans="1:10" ht="16.5">
      <c r="A93" s="407" t="s">
        <v>1423</v>
      </c>
      <c r="B93" s="405" t="s">
        <v>1424</v>
      </c>
      <c r="C93" s="405" t="s">
        <v>1425</v>
      </c>
      <c r="D93" s="405">
        <v>20</v>
      </c>
      <c r="E93" s="406">
        <v>3.75</v>
      </c>
      <c r="F93" s="1235" t="s">
        <v>243</v>
      </c>
      <c r="G93" s="1235" t="s">
        <v>244</v>
      </c>
      <c r="H93" s="1235" t="s">
        <v>238</v>
      </c>
      <c r="I93" s="1235">
        <v>10</v>
      </c>
      <c r="J93" s="1236">
        <v>1.375</v>
      </c>
    </row>
    <row r="94" spans="1:10" ht="16.5">
      <c r="A94" s="407" t="s">
        <v>1426</v>
      </c>
      <c r="B94" s="405" t="s">
        <v>1427</v>
      </c>
      <c r="C94" s="405" t="s">
        <v>1428</v>
      </c>
      <c r="D94" s="405">
        <v>10</v>
      </c>
      <c r="E94" s="406">
        <v>3.25</v>
      </c>
      <c r="F94" s="1235" t="s">
        <v>245</v>
      </c>
      <c r="G94" s="1235" t="s">
        <v>246</v>
      </c>
      <c r="H94" s="1235" t="s">
        <v>247</v>
      </c>
      <c r="I94" s="1235">
        <v>5</v>
      </c>
      <c r="J94" s="1236">
        <v>2</v>
      </c>
    </row>
    <row r="95" spans="1:10" ht="16.5">
      <c r="A95" s="407" t="s">
        <v>1429</v>
      </c>
      <c r="B95" s="405" t="s">
        <v>1430</v>
      </c>
      <c r="C95" s="405" t="s">
        <v>1431</v>
      </c>
      <c r="D95" s="405">
        <v>5</v>
      </c>
      <c r="E95" s="406">
        <v>2.5</v>
      </c>
      <c r="F95" s="1235" t="s">
        <v>248</v>
      </c>
      <c r="G95" s="1235" t="s">
        <v>249</v>
      </c>
      <c r="H95" s="1235" t="s">
        <v>250</v>
      </c>
      <c r="I95" s="1235">
        <v>20</v>
      </c>
      <c r="J95" s="1236">
        <v>2.125</v>
      </c>
    </row>
    <row r="96" spans="1:10" ht="16.5">
      <c r="A96" s="407" t="s">
        <v>1432</v>
      </c>
      <c r="B96" s="405" t="s">
        <v>1261</v>
      </c>
      <c r="C96" s="405" t="s">
        <v>1262</v>
      </c>
      <c r="D96" s="405">
        <v>2</v>
      </c>
      <c r="E96" s="406">
        <v>1.75</v>
      </c>
      <c r="F96" s="1235" t="s">
        <v>251</v>
      </c>
      <c r="G96" s="1235" t="s">
        <v>252</v>
      </c>
      <c r="H96" s="1235" t="s">
        <v>253</v>
      </c>
      <c r="I96" s="1235">
        <v>10</v>
      </c>
      <c r="J96" s="1236">
        <v>1.375</v>
      </c>
    </row>
    <row r="97" spans="1:10" ht="16.5">
      <c r="A97" s="407" t="s">
        <v>1263</v>
      </c>
      <c r="B97" s="405" t="s">
        <v>1264</v>
      </c>
      <c r="C97" s="405" t="s">
        <v>1265</v>
      </c>
      <c r="D97" s="405">
        <v>10</v>
      </c>
      <c r="E97" s="406">
        <v>2.5</v>
      </c>
      <c r="F97" s="1235" t="s">
        <v>254</v>
      </c>
      <c r="G97" s="1235" t="s">
        <v>2660</v>
      </c>
      <c r="H97" s="1235" t="s">
        <v>247</v>
      </c>
      <c r="I97" s="1235">
        <v>5</v>
      </c>
      <c r="J97" s="1236">
        <v>2</v>
      </c>
    </row>
    <row r="98" spans="1:10" ht="17.25" customHeight="1" thickBot="1">
      <c r="A98" s="414" t="s">
        <v>1194</v>
      </c>
      <c r="B98" s="502" t="s">
        <v>1221</v>
      </c>
      <c r="C98" s="417"/>
      <c r="D98" s="417"/>
      <c r="E98" s="418"/>
      <c r="F98" s="1235" t="s">
        <v>255</v>
      </c>
      <c r="G98" s="1235" t="s">
        <v>256</v>
      </c>
      <c r="H98" s="1235" t="s">
        <v>257</v>
      </c>
      <c r="I98" s="1235">
        <v>2</v>
      </c>
      <c r="J98" s="1236">
        <v>0.25</v>
      </c>
    </row>
    <row r="99" spans="6:10" ht="17.25" thickTop="1">
      <c r="F99" s="1235" t="s">
        <v>258</v>
      </c>
      <c r="G99" s="1235" t="s">
        <v>259</v>
      </c>
      <c r="H99" s="1235" t="s">
        <v>250</v>
      </c>
      <c r="I99" s="1235">
        <v>20</v>
      </c>
      <c r="J99" s="1236">
        <v>2.125</v>
      </c>
    </row>
    <row r="100" spans="1:11" ht="17.25" thickBot="1">
      <c r="A100" s="419"/>
      <c r="F100" s="506" t="s">
        <v>264</v>
      </c>
      <c r="G100" s="647" t="s">
        <v>261</v>
      </c>
      <c r="H100"/>
      <c r="I100" s="693"/>
      <c r="J100" s="693"/>
      <c r="K100" s="1239"/>
    </row>
    <row r="101" spans="1:11" s="1239" customFormat="1" ht="17.25" thickTop="1">
      <c r="A101" s="419"/>
      <c r="B101" s="283"/>
      <c r="C101" s="283"/>
      <c r="D101" s="283"/>
      <c r="E101" s="283"/>
      <c r="F101" s="415"/>
      <c r="G101" s="415" t="s">
        <v>263</v>
      </c>
      <c r="H101" s="86"/>
      <c r="I101" s="86"/>
      <c r="J101" s="1215"/>
      <c r="K101" s="86"/>
    </row>
    <row r="102" spans="1:10" ht="17.25" customHeight="1">
      <c r="A102" s="419"/>
      <c r="F102" s="415"/>
      <c r="G102" s="415" t="s">
        <v>2751</v>
      </c>
      <c r="H102"/>
      <c r="I102"/>
      <c r="J102" s="693"/>
    </row>
    <row r="103" spans="1:10" ht="17.25" customHeight="1">
      <c r="A103" s="419"/>
      <c r="F103" s="415"/>
      <c r="G103" s="415" t="s">
        <v>1141</v>
      </c>
      <c r="H103"/>
      <c r="I103"/>
      <c r="J103" s="693"/>
    </row>
    <row r="104" spans="1:10" ht="17.25" customHeight="1">
      <c r="A104" s="419"/>
      <c r="F104" s="415"/>
      <c r="G104" s="282" t="s">
        <v>1142</v>
      </c>
      <c r="H104"/>
      <c r="I104"/>
      <c r="J104" s="693"/>
    </row>
    <row r="105" spans="1:10" ht="17.25" customHeight="1">
      <c r="A105" s="419"/>
      <c r="F105" s="415"/>
      <c r="G105" s="415" t="s">
        <v>671</v>
      </c>
      <c r="H105"/>
      <c r="I105"/>
      <c r="J105" s="693"/>
    </row>
    <row r="106" spans="1:10" ht="17.25" customHeight="1">
      <c r="A106" s="419"/>
      <c r="F106" s="415"/>
      <c r="G106" s="415" t="s">
        <v>672</v>
      </c>
      <c r="H106"/>
      <c r="I106"/>
      <c r="J106" s="693"/>
    </row>
    <row r="107" spans="1:10" ht="17.25" customHeight="1">
      <c r="A107" s="419"/>
      <c r="F107" s="415"/>
      <c r="G107" s="415" t="s">
        <v>673</v>
      </c>
      <c r="H107"/>
      <c r="I107"/>
      <c r="J107" s="693"/>
    </row>
    <row r="108" spans="1:10" ht="17.25" customHeight="1">
      <c r="A108" s="419"/>
      <c r="F108" s="415"/>
      <c r="G108" s="415" t="s">
        <v>1143</v>
      </c>
      <c r="H108"/>
      <c r="I108"/>
      <c r="J108" s="693"/>
    </row>
    <row r="109" spans="1:10" ht="17.25" customHeight="1">
      <c r="A109" s="419"/>
      <c r="F109" s="415"/>
      <c r="G109" s="282" t="s">
        <v>1144</v>
      </c>
      <c r="H109"/>
      <c r="I109"/>
      <c r="J109" s="693"/>
    </row>
    <row r="110" spans="1:10" ht="17.25" customHeight="1">
      <c r="A110" s="419"/>
      <c r="F110" s="415"/>
      <c r="G110" s="415" t="s">
        <v>665</v>
      </c>
      <c r="H110"/>
      <c r="I110"/>
      <c r="J110" s="693"/>
    </row>
    <row r="111" spans="1:10" ht="16.5" customHeight="1">
      <c r="A111" s="419"/>
      <c r="F111" s="415"/>
      <c r="G111" s="415" t="s">
        <v>2752</v>
      </c>
      <c r="H111"/>
      <c r="I111"/>
      <c r="J111" s="693"/>
    </row>
    <row r="112" spans="1:10" ht="18" customHeight="1">
      <c r="A112" s="419"/>
      <c r="F112" s="415"/>
      <c r="G112" s="415" t="s">
        <v>20</v>
      </c>
      <c r="H112"/>
      <c r="I112"/>
      <c r="J112" s="693"/>
    </row>
    <row r="113" spans="1:10" ht="16.5" customHeight="1">
      <c r="A113" s="419"/>
      <c r="F113" s="415"/>
      <c r="G113" s="415" t="s">
        <v>1793</v>
      </c>
      <c r="H113"/>
      <c r="I113"/>
      <c r="J113" s="693"/>
    </row>
    <row r="114" spans="1:10" ht="16.5" customHeight="1">
      <c r="A114" s="419"/>
      <c r="F114" s="415"/>
      <c r="G114" s="648" t="s">
        <v>837</v>
      </c>
      <c r="H114"/>
      <c r="I114"/>
      <c r="J114" s="693"/>
    </row>
    <row r="115" spans="1:10" ht="16.5" customHeight="1">
      <c r="A115" s="419"/>
      <c r="F115" s="415"/>
      <c r="G115" s="648" t="s">
        <v>838</v>
      </c>
      <c r="H115"/>
      <c r="I115"/>
      <c r="J115" s="693"/>
    </row>
    <row r="116" spans="1:10" ht="16.5" customHeight="1">
      <c r="A116" s="419"/>
      <c r="F116" s="424"/>
      <c r="G116" s="648" t="s">
        <v>262</v>
      </c>
      <c r="H116"/>
      <c r="I116"/>
      <c r="J116" s="693"/>
    </row>
    <row r="117" spans="1:10" ht="24.75" customHeight="1">
      <c r="A117" s="429" t="s">
        <v>1850</v>
      </c>
      <c r="B117" s="420"/>
      <c r="C117" s="421"/>
      <c r="D117" s="421"/>
      <c r="E117" s="421"/>
      <c r="F117" s="425">
        <v>39510</v>
      </c>
      <c r="H117"/>
      <c r="I117"/>
      <c r="J117" s="693"/>
    </row>
    <row r="118" spans="1:10" ht="16.5" customHeight="1">
      <c r="A118" s="422" t="s">
        <v>88</v>
      </c>
      <c r="B118" s="422" t="s">
        <v>89</v>
      </c>
      <c r="D118" s="422" t="s">
        <v>90</v>
      </c>
      <c r="E118" s="422" t="s">
        <v>91</v>
      </c>
      <c r="F118" s="282" t="s">
        <v>1145</v>
      </c>
      <c r="G118" s="282"/>
      <c r="H118"/>
      <c r="I118"/>
      <c r="J118" s="693"/>
    </row>
    <row r="119" spans="1:10" ht="16.5" customHeight="1">
      <c r="A119" s="422">
        <v>442</v>
      </c>
      <c r="B119" s="1098" t="s">
        <v>92</v>
      </c>
      <c r="C119" s="1098"/>
      <c r="D119" s="423">
        <v>30849</v>
      </c>
      <c r="E119" s="423">
        <v>36327</v>
      </c>
      <c r="F119" s="282" t="s">
        <v>1145</v>
      </c>
      <c r="G119"/>
      <c r="H119"/>
      <c r="I119" s="693"/>
      <c r="J119" s="693"/>
    </row>
    <row r="120" spans="1:10" ht="16.5" customHeight="1">
      <c r="A120" s="422">
        <v>551</v>
      </c>
      <c r="B120" s="1098" t="s">
        <v>93</v>
      </c>
      <c r="C120" s="1099"/>
      <c r="D120" s="423">
        <v>30884</v>
      </c>
      <c r="E120" s="423">
        <v>36362</v>
      </c>
      <c r="F120" s="282" t="s">
        <v>1145</v>
      </c>
      <c r="G120"/>
      <c r="H120"/>
      <c r="I120" s="693"/>
      <c r="J120" s="693"/>
    </row>
    <row r="121" spans="1:10" ht="16.5" customHeight="1">
      <c r="A121" s="422">
        <v>652</v>
      </c>
      <c r="B121" s="1098" t="s">
        <v>94</v>
      </c>
      <c r="C121" s="1099"/>
      <c r="D121" s="423">
        <v>30919</v>
      </c>
      <c r="E121" s="423">
        <v>36397</v>
      </c>
      <c r="F121" s="282" t="s">
        <v>1145</v>
      </c>
      <c r="G121"/>
      <c r="H121"/>
      <c r="I121" s="693"/>
      <c r="J121" s="693"/>
    </row>
    <row r="122" spans="1:10" ht="16.5" customHeight="1">
      <c r="A122" s="422">
        <v>753</v>
      </c>
      <c r="B122" s="1098" t="s">
        <v>95</v>
      </c>
      <c r="C122" s="1099"/>
      <c r="D122" s="423">
        <v>30947</v>
      </c>
      <c r="E122" s="423">
        <v>36425</v>
      </c>
      <c r="F122" s="282" t="s">
        <v>1146</v>
      </c>
      <c r="G122"/>
      <c r="H122"/>
      <c r="I122" s="693"/>
      <c r="J122" s="693"/>
    </row>
    <row r="123" spans="1:10" ht="16.5" customHeight="1">
      <c r="A123" s="422">
        <v>955</v>
      </c>
      <c r="B123" s="1098" t="s">
        <v>96</v>
      </c>
      <c r="C123" s="1099"/>
      <c r="D123" s="423">
        <v>31128</v>
      </c>
      <c r="E123" s="422" t="s">
        <v>97</v>
      </c>
      <c r="F123" s="282" t="s">
        <v>1145</v>
      </c>
      <c r="G123"/>
      <c r="H123"/>
      <c r="I123" s="693"/>
      <c r="J123" s="693"/>
    </row>
    <row r="124" spans="1:10" ht="16.5" customHeight="1">
      <c r="A124" s="422" t="s">
        <v>98</v>
      </c>
      <c r="B124" s="1098" t="s">
        <v>92</v>
      </c>
      <c r="C124" s="1099"/>
      <c r="D124" s="423">
        <v>30849</v>
      </c>
      <c r="E124" s="423">
        <v>36327</v>
      </c>
      <c r="F124" s="282" t="s">
        <v>1145</v>
      </c>
      <c r="G124"/>
      <c r="H124"/>
      <c r="I124" s="693"/>
      <c r="J124" s="693"/>
    </row>
    <row r="125" spans="1:10" ht="16.5" customHeight="1">
      <c r="A125" s="422" t="s">
        <v>99</v>
      </c>
      <c r="B125" s="1098" t="s">
        <v>94</v>
      </c>
      <c r="C125" s="1099"/>
      <c r="D125" s="423">
        <v>30919</v>
      </c>
      <c r="E125" s="423">
        <v>36397</v>
      </c>
      <c r="F125" s="282" t="s">
        <v>1145</v>
      </c>
      <c r="G125"/>
      <c r="H125"/>
      <c r="I125" s="693"/>
      <c r="J125" s="693"/>
    </row>
    <row r="126" spans="1:10" ht="16.5" customHeight="1">
      <c r="A126" s="422" t="s">
        <v>100</v>
      </c>
      <c r="B126" s="1098" t="s">
        <v>95</v>
      </c>
      <c r="C126" s="1099"/>
      <c r="D126" s="423">
        <v>30947</v>
      </c>
      <c r="E126" s="423">
        <v>36425</v>
      </c>
      <c r="F126" s="282" t="s">
        <v>1145</v>
      </c>
      <c r="G126"/>
      <c r="H126"/>
      <c r="I126" s="693"/>
      <c r="J126" s="693"/>
    </row>
    <row r="127" spans="1:10" ht="16.5" customHeight="1">
      <c r="A127" s="422" t="s">
        <v>454</v>
      </c>
      <c r="B127" s="1098" t="s">
        <v>93</v>
      </c>
      <c r="C127" s="1099"/>
      <c r="D127" s="423">
        <v>30884</v>
      </c>
      <c r="E127" s="423">
        <v>36362</v>
      </c>
      <c r="F127" s="282" t="s">
        <v>1146</v>
      </c>
      <c r="G127"/>
      <c r="H127"/>
      <c r="I127" s="693"/>
      <c r="J127" s="693"/>
    </row>
    <row r="128" spans="1:10" ht="16.5" customHeight="1">
      <c r="A128" s="422" t="s">
        <v>455</v>
      </c>
      <c r="B128" s="1098" t="s">
        <v>96</v>
      </c>
      <c r="C128" s="1099"/>
      <c r="D128" s="423">
        <v>31128</v>
      </c>
      <c r="E128" s="422" t="s">
        <v>97</v>
      </c>
      <c r="F128" s="282" t="s">
        <v>1146</v>
      </c>
      <c r="G128"/>
      <c r="H128"/>
      <c r="I128" s="693"/>
      <c r="J128" s="693"/>
    </row>
    <row r="129" spans="1:10" ht="16.5" customHeight="1">
      <c r="A129" s="422" t="s">
        <v>456</v>
      </c>
      <c r="B129" s="1098" t="s">
        <v>457</v>
      </c>
      <c r="C129" s="1099"/>
      <c r="D129" s="423">
        <v>31282</v>
      </c>
      <c r="E129" s="422" t="s">
        <v>458</v>
      </c>
      <c r="F129" s="282" t="s">
        <v>1146</v>
      </c>
      <c r="G129"/>
      <c r="H129"/>
      <c r="I129" s="693"/>
      <c r="J129" s="693"/>
    </row>
    <row r="130" spans="1:10" ht="16.5" customHeight="1">
      <c r="A130" s="422" t="s">
        <v>459</v>
      </c>
      <c r="B130" s="1098" t="s">
        <v>460</v>
      </c>
      <c r="C130" s="1099"/>
      <c r="D130" s="423">
        <v>31433</v>
      </c>
      <c r="E130" s="422" t="s">
        <v>461</v>
      </c>
      <c r="F130" s="282" t="s">
        <v>1146</v>
      </c>
      <c r="G130"/>
      <c r="H130"/>
      <c r="I130" s="693"/>
      <c r="J130" s="693"/>
    </row>
    <row r="131" spans="1:10" ht="16.5" customHeight="1">
      <c r="A131" s="422" t="s">
        <v>462</v>
      </c>
      <c r="B131" s="1098" t="s">
        <v>463</v>
      </c>
      <c r="C131" s="1099"/>
      <c r="D131" s="423">
        <v>31482</v>
      </c>
      <c r="E131" s="422" t="s">
        <v>464</v>
      </c>
      <c r="F131" s="282" t="s">
        <v>1145</v>
      </c>
      <c r="G131"/>
      <c r="H131"/>
      <c r="I131" s="693"/>
      <c r="J131" s="693"/>
    </row>
    <row r="132" spans="1:10" ht="16.5" customHeight="1">
      <c r="A132" s="422" t="s">
        <v>465</v>
      </c>
      <c r="B132" s="1098" t="s">
        <v>466</v>
      </c>
      <c r="C132" s="1099"/>
      <c r="D132" s="423">
        <v>31678</v>
      </c>
      <c r="E132" s="423">
        <v>35331</v>
      </c>
      <c r="F132" s="282" t="s">
        <v>1146</v>
      </c>
      <c r="G132"/>
      <c r="H132"/>
      <c r="I132" s="693"/>
      <c r="J132" s="693"/>
    </row>
    <row r="133" spans="1:10" ht="16.5" customHeight="1">
      <c r="A133" s="422" t="s">
        <v>467</v>
      </c>
      <c r="B133" s="1098" t="s">
        <v>468</v>
      </c>
      <c r="C133" s="1099"/>
      <c r="D133" s="423">
        <v>31765</v>
      </c>
      <c r="E133" s="422" t="s">
        <v>469</v>
      </c>
      <c r="F133" s="282" t="s">
        <v>1146</v>
      </c>
      <c r="G133"/>
      <c r="H133"/>
      <c r="I133" s="693"/>
      <c r="J133" s="693"/>
    </row>
    <row r="134" spans="1:10" ht="16.5" customHeight="1">
      <c r="A134" s="422" t="s">
        <v>21</v>
      </c>
      <c r="B134" s="1098" t="s">
        <v>22</v>
      </c>
      <c r="C134" s="1099"/>
      <c r="D134" s="423">
        <v>31828</v>
      </c>
      <c r="E134" s="422" t="s">
        <v>23</v>
      </c>
      <c r="F134" s="282" t="s">
        <v>1145</v>
      </c>
      <c r="G134"/>
      <c r="H134"/>
      <c r="I134" s="693"/>
      <c r="J134" s="693"/>
    </row>
    <row r="135" spans="1:10" ht="16.5" customHeight="1">
      <c r="A135" s="422" t="s">
        <v>24</v>
      </c>
      <c r="B135" s="1098" t="s">
        <v>25</v>
      </c>
      <c r="C135" s="1099"/>
      <c r="D135" s="423">
        <v>32045</v>
      </c>
      <c r="E135" s="423">
        <v>35698</v>
      </c>
      <c r="F135" s="282" t="s">
        <v>1146</v>
      </c>
      <c r="G135"/>
      <c r="H135"/>
      <c r="I135" s="693"/>
      <c r="J135" s="693"/>
    </row>
    <row r="136" spans="1:10" ht="16.5" customHeight="1">
      <c r="A136" s="422" t="s">
        <v>26</v>
      </c>
      <c r="B136" s="1098" t="s">
        <v>27</v>
      </c>
      <c r="C136" s="1099"/>
      <c r="D136" s="423">
        <v>32105</v>
      </c>
      <c r="E136" s="422" t="s">
        <v>28</v>
      </c>
      <c r="F136" s="282" t="s">
        <v>1146</v>
      </c>
      <c r="G136"/>
      <c r="H136"/>
      <c r="I136" s="693"/>
      <c r="J136" s="693"/>
    </row>
    <row r="137" spans="1:10" ht="16.5" customHeight="1">
      <c r="A137" s="422" t="s">
        <v>29</v>
      </c>
      <c r="B137" s="1098" t="s">
        <v>30</v>
      </c>
      <c r="C137" s="1099"/>
      <c r="D137" s="423">
        <v>32164</v>
      </c>
      <c r="E137" s="422" t="s">
        <v>31</v>
      </c>
      <c r="F137" s="282" t="s">
        <v>1146</v>
      </c>
      <c r="G137"/>
      <c r="H137"/>
      <c r="I137" s="693"/>
      <c r="J137" s="693"/>
    </row>
    <row r="138" spans="1:10" ht="16.5" customHeight="1">
      <c r="A138" s="422" t="s">
        <v>32</v>
      </c>
      <c r="B138" s="1098" t="s">
        <v>33</v>
      </c>
      <c r="C138" s="1099"/>
      <c r="D138" s="423">
        <v>32256</v>
      </c>
      <c r="E138" s="422" t="s">
        <v>34</v>
      </c>
      <c r="F138" s="282" t="s">
        <v>1145</v>
      </c>
      <c r="G138"/>
      <c r="H138"/>
      <c r="I138" s="693"/>
      <c r="J138" s="693"/>
    </row>
    <row r="139" spans="1:10" ht="16.5" customHeight="1">
      <c r="A139" s="422" t="s">
        <v>35</v>
      </c>
      <c r="B139" s="1098" t="s">
        <v>36</v>
      </c>
      <c r="C139" s="1099"/>
      <c r="D139" s="423">
        <v>32375</v>
      </c>
      <c r="E139" s="423">
        <v>36027</v>
      </c>
      <c r="F139" s="282" t="s">
        <v>1146</v>
      </c>
      <c r="G139"/>
      <c r="H139"/>
      <c r="I139" s="693"/>
      <c r="J139" s="693"/>
    </row>
    <row r="140" spans="1:10" ht="16.5" customHeight="1">
      <c r="A140" s="422" t="s">
        <v>37</v>
      </c>
      <c r="B140" s="1098" t="s">
        <v>38</v>
      </c>
      <c r="C140" s="1099"/>
      <c r="D140" s="423">
        <v>32414</v>
      </c>
      <c r="E140" s="422" t="s">
        <v>2695</v>
      </c>
      <c r="F140" s="282" t="s">
        <v>1146</v>
      </c>
      <c r="G140"/>
      <c r="H140"/>
      <c r="I140" s="693"/>
      <c r="J140" s="693"/>
    </row>
    <row r="141" spans="1:10" ht="16.5" customHeight="1">
      <c r="A141" s="422" t="s">
        <v>2696</v>
      </c>
      <c r="B141" s="1098" t="s">
        <v>2697</v>
      </c>
      <c r="C141" s="1099"/>
      <c r="D141" s="423">
        <v>32431</v>
      </c>
      <c r="E141" s="422" t="s">
        <v>2698</v>
      </c>
      <c r="F141" s="282" t="s">
        <v>1145</v>
      </c>
      <c r="G141"/>
      <c r="H141"/>
      <c r="I141" s="693"/>
      <c r="J141" s="693"/>
    </row>
    <row r="142" spans="1:10" ht="16.5" customHeight="1">
      <c r="A142" s="422" t="s">
        <v>2699</v>
      </c>
      <c r="B142" s="1098" t="s">
        <v>2700</v>
      </c>
      <c r="C142" s="1099"/>
      <c r="D142" s="423">
        <v>32470</v>
      </c>
      <c r="E142" s="423">
        <v>36122</v>
      </c>
      <c r="F142" s="282" t="s">
        <v>1145</v>
      </c>
      <c r="G142"/>
      <c r="H142"/>
      <c r="I142" s="693"/>
      <c r="J142" s="693"/>
    </row>
    <row r="143" spans="1:10" ht="16.5" customHeight="1">
      <c r="A143" s="422" t="s">
        <v>2701</v>
      </c>
      <c r="B143" s="1098" t="s">
        <v>2702</v>
      </c>
      <c r="C143" s="1099"/>
      <c r="D143" s="423">
        <v>32494</v>
      </c>
      <c r="E143" s="423">
        <v>36146</v>
      </c>
      <c r="F143" s="282" t="s">
        <v>1146</v>
      </c>
      <c r="G143"/>
      <c r="H143"/>
      <c r="I143" s="693"/>
      <c r="J143" s="693"/>
    </row>
    <row r="144" spans="1:10" ht="16.5" customHeight="1">
      <c r="A144" s="422" t="s">
        <v>2703</v>
      </c>
      <c r="B144" s="1098" t="s">
        <v>2704</v>
      </c>
      <c r="C144" s="1099"/>
      <c r="D144" s="423">
        <v>32526</v>
      </c>
      <c r="E144" s="422" t="s">
        <v>2705</v>
      </c>
      <c r="F144" s="282" t="s">
        <v>1146</v>
      </c>
      <c r="G144"/>
      <c r="H144"/>
      <c r="I144" s="693"/>
      <c r="J144" s="693"/>
    </row>
    <row r="145" spans="1:10" ht="16.5" customHeight="1">
      <c r="A145" s="422" t="s">
        <v>1243</v>
      </c>
      <c r="B145" s="1098" t="s">
        <v>1244</v>
      </c>
      <c r="C145" s="1099"/>
      <c r="D145" s="423">
        <v>32581</v>
      </c>
      <c r="E145" s="422" t="s">
        <v>1245</v>
      </c>
      <c r="F145" s="282" t="s">
        <v>1145</v>
      </c>
      <c r="G145"/>
      <c r="H145"/>
      <c r="I145" s="693"/>
      <c r="J145" s="693"/>
    </row>
    <row r="146" spans="1:10" ht="16.5" customHeight="1">
      <c r="A146" s="422" t="s">
        <v>1246</v>
      </c>
      <c r="B146" s="1098" t="s">
        <v>1247</v>
      </c>
      <c r="C146" s="1099"/>
      <c r="D146" s="423">
        <v>32675</v>
      </c>
      <c r="E146" s="423">
        <v>36327</v>
      </c>
      <c r="F146" s="282" t="s">
        <v>1146</v>
      </c>
      <c r="G146"/>
      <c r="H146"/>
      <c r="I146" s="693"/>
      <c r="J146" s="693"/>
    </row>
    <row r="147" spans="1:10" ht="16.5" customHeight="1">
      <c r="A147" s="422" t="s">
        <v>1248</v>
      </c>
      <c r="B147" s="1098" t="s">
        <v>1249</v>
      </c>
      <c r="C147" s="1099"/>
      <c r="D147" s="423">
        <v>32731</v>
      </c>
      <c r="E147" s="422" t="s">
        <v>1250</v>
      </c>
      <c r="F147" s="282" t="s">
        <v>1146</v>
      </c>
      <c r="G147"/>
      <c r="H147"/>
      <c r="I147" s="693"/>
      <c r="J147" s="693"/>
    </row>
    <row r="148" spans="1:10" ht="16.5" customHeight="1">
      <c r="A148" s="422" t="s">
        <v>1251</v>
      </c>
      <c r="B148" s="1098" t="s">
        <v>1252</v>
      </c>
      <c r="C148" s="1099"/>
      <c r="D148" s="423">
        <v>32826</v>
      </c>
      <c r="E148" s="422" t="s">
        <v>1253</v>
      </c>
      <c r="F148" s="282" t="s">
        <v>1145</v>
      </c>
      <c r="G148"/>
      <c r="H148"/>
      <c r="I148" s="693"/>
      <c r="J148" s="693"/>
    </row>
    <row r="149" spans="1:10" ht="16.5" customHeight="1">
      <c r="A149" s="422" t="s">
        <v>1254</v>
      </c>
      <c r="B149" s="1098" t="s">
        <v>1255</v>
      </c>
      <c r="C149" s="1099"/>
      <c r="D149" s="423">
        <v>32857</v>
      </c>
      <c r="E149" s="423">
        <v>36509</v>
      </c>
      <c r="F149" s="282" t="s">
        <v>1146</v>
      </c>
      <c r="G149"/>
      <c r="H149"/>
      <c r="I149" s="693"/>
      <c r="J149" s="693"/>
    </row>
    <row r="150" spans="1:10" ht="16.5" customHeight="1">
      <c r="A150" s="422" t="s">
        <v>1256</v>
      </c>
      <c r="B150" s="1098" t="s">
        <v>1257</v>
      </c>
      <c r="C150" s="1099"/>
      <c r="D150" s="423">
        <v>32619</v>
      </c>
      <c r="E150" s="422" t="s">
        <v>1258</v>
      </c>
      <c r="F150" s="282" t="s">
        <v>1146</v>
      </c>
      <c r="G150"/>
      <c r="H150"/>
      <c r="I150" s="693"/>
      <c r="J150" s="693"/>
    </row>
    <row r="151" spans="1:10" ht="16.5" customHeight="1">
      <c r="A151" s="422" t="s">
        <v>1259</v>
      </c>
      <c r="B151" s="1098" t="s">
        <v>1260</v>
      </c>
      <c r="C151" s="1099"/>
      <c r="D151" s="423">
        <v>32882</v>
      </c>
      <c r="E151" s="422" t="s">
        <v>1382</v>
      </c>
      <c r="F151" s="282" t="s">
        <v>1146</v>
      </c>
      <c r="G151"/>
      <c r="H151"/>
      <c r="I151" s="693"/>
      <c r="J151" s="693"/>
    </row>
    <row r="152" spans="1:10" ht="16.5" customHeight="1">
      <c r="A152" s="422" t="s">
        <v>1383</v>
      </c>
      <c r="B152" s="1098" t="s">
        <v>1384</v>
      </c>
      <c r="C152" s="1099"/>
      <c r="D152" s="423">
        <v>32917</v>
      </c>
      <c r="E152" s="422" t="s">
        <v>1385</v>
      </c>
      <c r="F152" s="282" t="s">
        <v>1146</v>
      </c>
      <c r="G152"/>
      <c r="H152"/>
      <c r="I152" s="693"/>
      <c r="J152" s="693"/>
    </row>
    <row r="153" spans="1:10" ht="16.5" customHeight="1">
      <c r="A153" s="422" t="s">
        <v>1386</v>
      </c>
      <c r="B153" s="1098" t="s">
        <v>1387</v>
      </c>
      <c r="C153" s="1099"/>
      <c r="D153" s="423">
        <v>32938</v>
      </c>
      <c r="E153" s="422" t="s">
        <v>1388</v>
      </c>
      <c r="F153" s="282" t="s">
        <v>1146</v>
      </c>
      <c r="G153"/>
      <c r="H153"/>
      <c r="I153" s="693"/>
      <c r="J153" s="693"/>
    </row>
    <row r="154" spans="1:10" ht="16.5" customHeight="1">
      <c r="A154" s="422" t="s">
        <v>1389</v>
      </c>
      <c r="B154" s="1098" t="s">
        <v>1390</v>
      </c>
      <c r="C154" s="1099"/>
      <c r="D154" s="423">
        <v>33001</v>
      </c>
      <c r="E154" s="422" t="s">
        <v>1391</v>
      </c>
      <c r="F154" s="282" t="s">
        <v>1146</v>
      </c>
      <c r="G154"/>
      <c r="H154"/>
      <c r="I154" s="693"/>
      <c r="J154" s="693"/>
    </row>
    <row r="155" spans="1:10" ht="16.5" customHeight="1">
      <c r="A155" s="422" t="s">
        <v>1392</v>
      </c>
      <c r="B155" s="1098" t="s">
        <v>1393</v>
      </c>
      <c r="C155" s="1099"/>
      <c r="D155" s="423">
        <v>33071</v>
      </c>
      <c r="E155" s="422" t="s">
        <v>1394</v>
      </c>
      <c r="F155" s="282" t="s">
        <v>1146</v>
      </c>
      <c r="G155"/>
      <c r="H155"/>
      <c r="I155" s="693"/>
      <c r="J155" s="693"/>
    </row>
    <row r="156" spans="1:10" ht="16.5" customHeight="1">
      <c r="A156" s="422" t="s">
        <v>1395</v>
      </c>
      <c r="B156" s="1098" t="s">
        <v>1396</v>
      </c>
      <c r="C156" s="1099"/>
      <c r="D156" s="423">
        <v>33092</v>
      </c>
      <c r="E156" s="422" t="s">
        <v>1397</v>
      </c>
      <c r="F156" s="282" t="s">
        <v>1146</v>
      </c>
      <c r="G156"/>
      <c r="H156"/>
      <c r="I156" s="693"/>
      <c r="J156" s="693"/>
    </row>
    <row r="157" spans="1:10" ht="16.5" customHeight="1">
      <c r="A157" s="422" t="s">
        <v>1398</v>
      </c>
      <c r="B157" s="1100" t="s">
        <v>1399</v>
      </c>
      <c r="C157" s="1099"/>
      <c r="D157" s="423">
        <v>33165</v>
      </c>
      <c r="E157" s="422" t="s">
        <v>1400</v>
      </c>
      <c r="F157" s="282" t="s">
        <v>1146</v>
      </c>
      <c r="G157"/>
      <c r="H157"/>
      <c r="I157" s="693"/>
      <c r="J157" s="693"/>
    </row>
    <row r="158" spans="1:10" ht="16.5" customHeight="1">
      <c r="A158" s="422" t="s">
        <v>1401</v>
      </c>
      <c r="B158" s="1100" t="s">
        <v>1402</v>
      </c>
      <c r="C158" s="1099"/>
      <c r="D158" s="423">
        <v>33190</v>
      </c>
      <c r="E158" s="422" t="s">
        <v>1403</v>
      </c>
      <c r="F158" s="282" t="s">
        <v>1146</v>
      </c>
      <c r="G158"/>
      <c r="H158"/>
      <c r="I158" s="693"/>
      <c r="J158" s="693"/>
    </row>
    <row r="159" spans="1:10" ht="16.5" customHeight="1">
      <c r="A159" s="422" t="s">
        <v>1404</v>
      </c>
      <c r="B159" s="1098" t="s">
        <v>1405</v>
      </c>
      <c r="C159" s="1099"/>
      <c r="D159" s="423">
        <v>33127</v>
      </c>
      <c r="E159" s="422" t="s">
        <v>1406</v>
      </c>
      <c r="F159" s="282" t="s">
        <v>1146</v>
      </c>
      <c r="G159"/>
      <c r="H159"/>
      <c r="I159" s="693"/>
      <c r="J159" s="693"/>
    </row>
    <row r="160" spans="1:10" ht="16.5" customHeight="1">
      <c r="A160" s="422" t="s">
        <v>1407</v>
      </c>
      <c r="B160" s="1098" t="s">
        <v>1796</v>
      </c>
      <c r="C160" s="1099"/>
      <c r="D160" s="423">
        <v>33274</v>
      </c>
      <c r="E160" s="422" t="s">
        <v>1797</v>
      </c>
      <c r="F160" s="282" t="s">
        <v>1146</v>
      </c>
      <c r="G160"/>
      <c r="H160"/>
      <c r="I160" s="693"/>
      <c r="J160" s="693"/>
    </row>
    <row r="161" spans="1:10" ht="16.5" customHeight="1">
      <c r="A161" s="422" t="s">
        <v>1798</v>
      </c>
      <c r="B161" s="1098" t="s">
        <v>1796</v>
      </c>
      <c r="C161" s="1099"/>
      <c r="D161" s="423">
        <v>33305</v>
      </c>
      <c r="E161" s="422" t="s">
        <v>1799</v>
      </c>
      <c r="F161" s="282" t="s">
        <v>1145</v>
      </c>
      <c r="G161"/>
      <c r="H161"/>
      <c r="I161" s="693"/>
      <c r="J161" s="693"/>
    </row>
    <row r="162" spans="1:10" ht="16.5" customHeight="1">
      <c r="A162" s="422" t="s">
        <v>1800</v>
      </c>
      <c r="B162" s="1098" t="s">
        <v>1796</v>
      </c>
      <c r="C162" s="1099"/>
      <c r="D162" s="423">
        <v>33449</v>
      </c>
      <c r="E162" s="423">
        <v>35276</v>
      </c>
      <c r="F162" s="282" t="s">
        <v>1146</v>
      </c>
      <c r="G162"/>
      <c r="H162"/>
      <c r="I162" s="693"/>
      <c r="J162" s="693"/>
    </row>
    <row r="163" spans="1:10" ht="16.5" customHeight="1">
      <c r="A163" s="422" t="s">
        <v>1801</v>
      </c>
      <c r="B163" s="1098" t="s">
        <v>1796</v>
      </c>
      <c r="C163" s="1099"/>
      <c r="D163" s="423">
        <v>33466</v>
      </c>
      <c r="E163" s="422" t="s">
        <v>1802</v>
      </c>
      <c r="F163" s="282" t="s">
        <v>1146</v>
      </c>
      <c r="G163"/>
      <c r="H163"/>
      <c r="I163" s="693"/>
      <c r="J163" s="693"/>
    </row>
    <row r="164" spans="1:10" ht="16.5" customHeight="1">
      <c r="A164" s="422" t="s">
        <v>1803</v>
      </c>
      <c r="B164" s="1100" t="s">
        <v>1804</v>
      </c>
      <c r="C164" s="1099"/>
      <c r="D164" s="423">
        <v>33491</v>
      </c>
      <c r="E164" s="422" t="s">
        <v>1805</v>
      </c>
      <c r="F164" s="282" t="s">
        <v>1145</v>
      </c>
      <c r="G164"/>
      <c r="H164"/>
      <c r="I164" s="693"/>
      <c r="J164" s="693"/>
    </row>
    <row r="165" spans="1:10" ht="16.5" customHeight="1">
      <c r="A165" s="422" t="s">
        <v>1806</v>
      </c>
      <c r="B165" s="1100" t="s">
        <v>1807</v>
      </c>
      <c r="C165" s="1099"/>
      <c r="D165" s="423">
        <v>33522</v>
      </c>
      <c r="E165" s="423">
        <v>35349</v>
      </c>
      <c r="F165" s="282" t="s">
        <v>1146</v>
      </c>
      <c r="G165"/>
      <c r="H165"/>
      <c r="I165" s="693"/>
      <c r="J165" s="693"/>
    </row>
    <row r="166" spans="1:10" ht="16.5" customHeight="1">
      <c r="A166" s="422" t="s">
        <v>1808</v>
      </c>
      <c r="B166" s="1098" t="s">
        <v>1796</v>
      </c>
      <c r="C166" s="1099"/>
      <c r="D166" s="423">
        <v>33589</v>
      </c>
      <c r="E166" s="422" t="s">
        <v>1809</v>
      </c>
      <c r="F166" s="282" t="s">
        <v>1145</v>
      </c>
      <c r="G166"/>
      <c r="H166"/>
      <c r="I166" s="693"/>
      <c r="J166" s="693"/>
    </row>
    <row r="167" spans="1:10" ht="16.5" customHeight="1">
      <c r="A167" s="422" t="s">
        <v>1810</v>
      </c>
      <c r="B167" s="1098" t="s">
        <v>1811</v>
      </c>
      <c r="C167" s="1099"/>
      <c r="D167" s="423">
        <v>33620</v>
      </c>
      <c r="E167" s="423">
        <v>35447</v>
      </c>
      <c r="F167" s="282" t="s">
        <v>1145</v>
      </c>
      <c r="G167"/>
      <c r="H167"/>
      <c r="I167" s="693"/>
      <c r="J167" s="693"/>
    </row>
    <row r="168" spans="1:10" ht="16.5" customHeight="1">
      <c r="A168" s="422" t="s">
        <v>1812</v>
      </c>
      <c r="B168" s="1098" t="s">
        <v>1811</v>
      </c>
      <c r="C168" s="1099"/>
      <c r="D168" s="423">
        <v>33620</v>
      </c>
      <c r="E168" s="423">
        <v>35447</v>
      </c>
      <c r="F168" s="282" t="s">
        <v>1146</v>
      </c>
      <c r="G168"/>
      <c r="H168"/>
      <c r="I168" s="693"/>
      <c r="J168" s="693"/>
    </row>
    <row r="169" spans="1:10" ht="16.5" customHeight="1">
      <c r="A169" s="422" t="s">
        <v>1813</v>
      </c>
      <c r="B169" s="1098" t="s">
        <v>1811</v>
      </c>
      <c r="C169" s="1099"/>
      <c r="D169" s="423">
        <v>33652</v>
      </c>
      <c r="E169" s="422" t="s">
        <v>1814</v>
      </c>
      <c r="F169" s="282" t="s">
        <v>1146</v>
      </c>
      <c r="G169"/>
      <c r="H169"/>
      <c r="I169" s="693"/>
      <c r="J169" s="693"/>
    </row>
    <row r="170" spans="1:10" ht="16.5" customHeight="1">
      <c r="A170" s="422" t="s">
        <v>1815</v>
      </c>
      <c r="B170" s="1098" t="s">
        <v>1811</v>
      </c>
      <c r="C170" s="1099"/>
      <c r="D170" s="423">
        <v>33652</v>
      </c>
      <c r="E170" s="422" t="s">
        <v>1814</v>
      </c>
      <c r="F170" s="282" t="s">
        <v>1146</v>
      </c>
      <c r="G170"/>
      <c r="H170"/>
      <c r="I170" s="693"/>
      <c r="J170" s="693"/>
    </row>
    <row r="171" spans="1:10" ht="16.5" customHeight="1">
      <c r="A171" s="422" t="s">
        <v>1816</v>
      </c>
      <c r="B171" s="1098" t="s">
        <v>1811</v>
      </c>
      <c r="C171" s="1099"/>
      <c r="D171" s="423">
        <v>33670</v>
      </c>
      <c r="E171" s="422" t="s">
        <v>1817</v>
      </c>
      <c r="F171" s="282" t="s">
        <v>1146</v>
      </c>
      <c r="G171"/>
      <c r="H171"/>
      <c r="I171" s="693"/>
      <c r="J171" s="693"/>
    </row>
    <row r="172" spans="1:10" ht="16.5" customHeight="1">
      <c r="A172" s="422" t="s">
        <v>1268</v>
      </c>
      <c r="B172" s="1098" t="s">
        <v>1811</v>
      </c>
      <c r="C172" s="1099"/>
      <c r="D172" s="423">
        <v>33670</v>
      </c>
      <c r="E172" s="422" t="s">
        <v>1817</v>
      </c>
      <c r="F172" s="282" t="s">
        <v>1145</v>
      </c>
      <c r="G172"/>
      <c r="H172"/>
      <c r="I172" s="693"/>
      <c r="J172" s="693"/>
    </row>
    <row r="173" spans="1:10" ht="16.5" customHeight="1">
      <c r="A173" s="422" t="s">
        <v>1269</v>
      </c>
      <c r="B173" s="1098" t="s">
        <v>1811</v>
      </c>
      <c r="C173" s="1099"/>
      <c r="D173" s="423">
        <v>33800</v>
      </c>
      <c r="E173" s="423">
        <v>35626</v>
      </c>
      <c r="F173" s="282" t="s">
        <v>1146</v>
      </c>
      <c r="G173"/>
      <c r="H173"/>
      <c r="I173" s="693"/>
      <c r="J173" s="693"/>
    </row>
    <row r="174" spans="1:10" ht="16.5" customHeight="1">
      <c r="A174" s="422" t="s">
        <v>1270</v>
      </c>
      <c r="B174" s="1098" t="s">
        <v>1811</v>
      </c>
      <c r="C174" s="1099"/>
      <c r="D174" s="423">
        <v>33866</v>
      </c>
      <c r="E174" s="422" t="s">
        <v>1271</v>
      </c>
      <c r="F174" s="282" t="s">
        <v>1145</v>
      </c>
      <c r="G174"/>
      <c r="H174"/>
      <c r="I174" s="693"/>
      <c r="J174" s="693"/>
    </row>
    <row r="175" spans="1:10" ht="16.5" customHeight="1">
      <c r="A175" s="422" t="s">
        <v>1272</v>
      </c>
      <c r="B175" s="1098" t="s">
        <v>1811</v>
      </c>
      <c r="C175" s="1099"/>
      <c r="D175" s="423">
        <v>33907</v>
      </c>
      <c r="E175" s="423">
        <v>35733</v>
      </c>
      <c r="F175" s="282" t="s">
        <v>1146</v>
      </c>
      <c r="G175"/>
      <c r="H175"/>
      <c r="I175" s="693"/>
      <c r="J175" s="693"/>
    </row>
    <row r="176" spans="1:10" ht="16.5" customHeight="1">
      <c r="A176" s="422" t="s">
        <v>1451</v>
      </c>
      <c r="B176" s="1098" t="s">
        <v>1452</v>
      </c>
      <c r="C176" s="1099"/>
      <c r="D176" s="423">
        <v>33943</v>
      </c>
      <c r="E176" s="422" t="s">
        <v>1453</v>
      </c>
      <c r="F176" s="282" t="s">
        <v>1145</v>
      </c>
      <c r="G176"/>
      <c r="H176"/>
      <c r="I176" s="693"/>
      <c r="J176" s="693"/>
    </row>
    <row r="177" spans="1:10" ht="16.5" customHeight="1">
      <c r="A177" s="422" t="s">
        <v>1454</v>
      </c>
      <c r="B177" s="1098" t="s">
        <v>1455</v>
      </c>
      <c r="C177" s="1099"/>
      <c r="D177" s="423">
        <v>33999</v>
      </c>
      <c r="E177" s="423">
        <v>35825</v>
      </c>
      <c r="F177" s="282" t="s">
        <v>1146</v>
      </c>
      <c r="G177"/>
      <c r="H177"/>
      <c r="I177" s="693"/>
      <c r="J177" s="693"/>
    </row>
    <row r="178" spans="1:10" ht="16.5" customHeight="1">
      <c r="A178" s="422" t="s">
        <v>1456</v>
      </c>
      <c r="B178" s="1098" t="s">
        <v>1455</v>
      </c>
      <c r="C178" s="1099"/>
      <c r="D178" s="423">
        <v>34010</v>
      </c>
      <c r="E178" s="422" t="s">
        <v>553</v>
      </c>
      <c r="F178" s="282" t="s">
        <v>1146</v>
      </c>
      <c r="G178"/>
      <c r="H178"/>
      <c r="I178" s="693"/>
      <c r="J178" s="693"/>
    </row>
    <row r="179" spans="1:10" ht="16.5" customHeight="1">
      <c r="A179" s="422" t="s">
        <v>554</v>
      </c>
      <c r="B179" s="1098" t="s">
        <v>1455</v>
      </c>
      <c r="C179" s="1099"/>
      <c r="D179" s="423">
        <v>34010</v>
      </c>
      <c r="E179" s="422" t="s">
        <v>553</v>
      </c>
      <c r="F179" s="282" t="s">
        <v>1146</v>
      </c>
      <c r="G179"/>
      <c r="H179"/>
      <c r="I179" s="693"/>
      <c r="J179" s="693"/>
    </row>
    <row r="180" spans="1:10" ht="16.5" customHeight="1">
      <c r="A180" s="422" t="s">
        <v>555</v>
      </c>
      <c r="B180" s="1098" t="s">
        <v>1455</v>
      </c>
      <c r="C180" s="1099"/>
      <c r="D180" s="423">
        <v>34032</v>
      </c>
      <c r="E180" s="422" t="s">
        <v>556</v>
      </c>
      <c r="F180" s="282" t="s">
        <v>1146</v>
      </c>
      <c r="G180"/>
      <c r="H180"/>
      <c r="I180" s="693"/>
      <c r="J180" s="693"/>
    </row>
    <row r="181" spans="1:10" ht="16.5" customHeight="1">
      <c r="A181" s="422" t="s">
        <v>557</v>
      </c>
      <c r="B181" s="1098" t="s">
        <v>1455</v>
      </c>
      <c r="C181" s="1099"/>
      <c r="D181" s="423">
        <v>34032</v>
      </c>
      <c r="E181" s="422" t="s">
        <v>556</v>
      </c>
      <c r="F181" s="282" t="s">
        <v>1146</v>
      </c>
      <c r="G181"/>
      <c r="H181"/>
      <c r="I181" s="693"/>
      <c r="J181" s="693"/>
    </row>
    <row r="182" spans="1:10" ht="16.5" customHeight="1">
      <c r="A182" s="422" t="s">
        <v>558</v>
      </c>
      <c r="B182" s="1098" t="s">
        <v>1455</v>
      </c>
      <c r="C182" s="1099"/>
      <c r="D182" s="423">
        <v>34116</v>
      </c>
      <c r="E182" s="422" t="s">
        <v>559</v>
      </c>
      <c r="F182" s="282" t="s">
        <v>1145</v>
      </c>
      <c r="G182"/>
      <c r="H182"/>
      <c r="I182" s="693"/>
      <c r="J182" s="693"/>
    </row>
    <row r="183" spans="1:10" ht="16.5" customHeight="1">
      <c r="A183" s="422" t="s">
        <v>560</v>
      </c>
      <c r="B183" s="1098" t="s">
        <v>1455</v>
      </c>
      <c r="C183" s="1099"/>
      <c r="D183" s="423">
        <v>34172</v>
      </c>
      <c r="E183" s="423">
        <v>35998</v>
      </c>
      <c r="F183" s="282" t="s">
        <v>1145</v>
      </c>
      <c r="G183"/>
      <c r="H183"/>
      <c r="I183" s="693"/>
      <c r="J183" s="693"/>
    </row>
    <row r="184" spans="1:10" ht="16.5" customHeight="1">
      <c r="A184" s="422" t="s">
        <v>561</v>
      </c>
      <c r="B184" s="1098" t="s">
        <v>1455</v>
      </c>
      <c r="C184" s="1099"/>
      <c r="D184" s="423">
        <v>34172</v>
      </c>
      <c r="E184" s="423">
        <v>35998</v>
      </c>
      <c r="F184" s="282" t="s">
        <v>1146</v>
      </c>
      <c r="G184"/>
      <c r="H184"/>
      <c r="I184" s="693"/>
      <c r="J184" s="693"/>
    </row>
    <row r="185" spans="1:10" ht="16.5" customHeight="1">
      <c r="A185" s="422" t="s">
        <v>562</v>
      </c>
      <c r="B185" s="1098" t="s">
        <v>1455</v>
      </c>
      <c r="C185" s="1099"/>
      <c r="D185" s="423">
        <v>34227</v>
      </c>
      <c r="E185" s="422" t="s">
        <v>563</v>
      </c>
      <c r="F185" s="282" t="s">
        <v>1146</v>
      </c>
      <c r="G185"/>
      <c r="H185"/>
      <c r="I185" s="693"/>
      <c r="J185" s="693"/>
    </row>
    <row r="186" spans="1:10" ht="16.5" customHeight="1">
      <c r="A186" s="422" t="s">
        <v>564</v>
      </c>
      <c r="B186" s="1098" t="s">
        <v>1455</v>
      </c>
      <c r="C186" s="1099"/>
      <c r="D186" s="423">
        <v>34227</v>
      </c>
      <c r="E186" s="422" t="s">
        <v>563</v>
      </c>
      <c r="F186" s="282" t="s">
        <v>1146</v>
      </c>
      <c r="G186"/>
      <c r="H186"/>
      <c r="I186" s="693"/>
      <c r="J186" s="693"/>
    </row>
    <row r="187" spans="1:10" ht="16.5" customHeight="1">
      <c r="A187" s="422" t="s">
        <v>565</v>
      </c>
      <c r="B187" s="1098" t="s">
        <v>1455</v>
      </c>
      <c r="C187" s="1099"/>
      <c r="D187" s="423">
        <v>34291</v>
      </c>
      <c r="E187" s="422" t="s">
        <v>566</v>
      </c>
      <c r="F187" s="282" t="s">
        <v>1145</v>
      </c>
      <c r="G187"/>
      <c r="H187"/>
      <c r="I187" s="693"/>
      <c r="J187" s="693"/>
    </row>
    <row r="188" spans="1:10" ht="16.5" customHeight="1">
      <c r="A188" s="422" t="s">
        <v>567</v>
      </c>
      <c r="B188" s="1098" t="s">
        <v>568</v>
      </c>
      <c r="C188" s="1099"/>
      <c r="D188" s="423">
        <v>34358</v>
      </c>
      <c r="E188" s="423">
        <v>36184</v>
      </c>
      <c r="F188" s="282" t="s">
        <v>1145</v>
      </c>
      <c r="G188"/>
      <c r="H188"/>
      <c r="I188" s="693"/>
      <c r="J188" s="693"/>
    </row>
    <row r="189" spans="1:10" ht="16.5" customHeight="1">
      <c r="A189" s="422" t="s">
        <v>569</v>
      </c>
      <c r="B189" s="1098" t="s">
        <v>568</v>
      </c>
      <c r="C189" s="1099"/>
      <c r="D189" s="423">
        <v>34358</v>
      </c>
      <c r="E189" s="423">
        <v>36184</v>
      </c>
      <c r="F189" s="282" t="s">
        <v>1146</v>
      </c>
      <c r="G189"/>
      <c r="H189"/>
      <c r="I189" s="693"/>
      <c r="J189" s="693"/>
    </row>
    <row r="190" spans="1:10" ht="16.5" customHeight="1">
      <c r="A190" s="422" t="s">
        <v>570</v>
      </c>
      <c r="B190" s="1098" t="s">
        <v>568</v>
      </c>
      <c r="C190" s="1099"/>
      <c r="D190" s="423">
        <v>34390</v>
      </c>
      <c r="E190" s="422" t="s">
        <v>571</v>
      </c>
      <c r="F190" s="282" t="s">
        <v>1146</v>
      </c>
      <c r="G190"/>
      <c r="H190"/>
      <c r="I190" s="693"/>
      <c r="J190" s="693"/>
    </row>
    <row r="191" spans="1:10" ht="16.5" customHeight="1">
      <c r="A191" s="422" t="s">
        <v>572</v>
      </c>
      <c r="B191" s="1098" t="s">
        <v>568</v>
      </c>
      <c r="C191" s="1099"/>
      <c r="D191" s="423">
        <v>34390</v>
      </c>
      <c r="E191" s="422" t="s">
        <v>571</v>
      </c>
      <c r="F191" s="282" t="s">
        <v>1146</v>
      </c>
      <c r="G191"/>
      <c r="H191"/>
      <c r="I191" s="693"/>
      <c r="J191" s="693"/>
    </row>
    <row r="192" spans="1:10" ht="16.5" customHeight="1">
      <c r="A192" s="422" t="s">
        <v>573</v>
      </c>
      <c r="B192" s="1098" t="s">
        <v>568</v>
      </c>
      <c r="C192" s="1099"/>
      <c r="D192" s="423">
        <v>34409</v>
      </c>
      <c r="E192" s="422" t="s">
        <v>574</v>
      </c>
      <c r="F192" s="282" t="s">
        <v>1146</v>
      </c>
      <c r="G192"/>
      <c r="H192"/>
      <c r="I192" s="693"/>
      <c r="J192" s="693"/>
    </row>
    <row r="193" spans="1:10" ht="16.5" customHeight="1">
      <c r="A193" s="422" t="s">
        <v>575</v>
      </c>
      <c r="B193" s="1098" t="s">
        <v>568</v>
      </c>
      <c r="C193" s="1099"/>
      <c r="D193" s="423">
        <v>34409</v>
      </c>
      <c r="E193" s="422" t="s">
        <v>574</v>
      </c>
      <c r="F193" s="282" t="s">
        <v>1146</v>
      </c>
      <c r="G193"/>
      <c r="H193"/>
      <c r="I193" s="693"/>
      <c r="J193" s="693"/>
    </row>
    <row r="194" spans="1:10" ht="16.5" customHeight="1">
      <c r="A194" s="422" t="s">
        <v>576</v>
      </c>
      <c r="B194" s="1098" t="s">
        <v>568</v>
      </c>
      <c r="C194" s="1099"/>
      <c r="D194" s="423">
        <v>34467</v>
      </c>
      <c r="E194" s="422" t="s">
        <v>2222</v>
      </c>
      <c r="F194" s="282" t="s">
        <v>1145</v>
      </c>
      <c r="G194"/>
      <c r="H194"/>
      <c r="I194" s="693"/>
      <c r="J194" s="693"/>
    </row>
    <row r="195" spans="1:10" ht="16.5" customHeight="1">
      <c r="A195" s="422" t="s">
        <v>2223</v>
      </c>
      <c r="B195" s="1098" t="s">
        <v>568</v>
      </c>
      <c r="C195" s="1099"/>
      <c r="D195" s="423">
        <v>34535</v>
      </c>
      <c r="E195" s="423">
        <v>36361</v>
      </c>
      <c r="F195" s="282" t="s">
        <v>1145</v>
      </c>
      <c r="G195"/>
      <c r="H195"/>
      <c r="I195" s="693"/>
      <c r="J195" s="693"/>
    </row>
    <row r="196" spans="1:10" ht="16.5" customHeight="1">
      <c r="A196" s="422" t="s">
        <v>2224</v>
      </c>
      <c r="B196" s="1098" t="s">
        <v>568</v>
      </c>
      <c r="C196" s="1099"/>
      <c r="D196" s="423">
        <v>34535</v>
      </c>
      <c r="E196" s="423">
        <v>36361</v>
      </c>
      <c r="F196" s="282" t="s">
        <v>1146</v>
      </c>
      <c r="G196"/>
      <c r="H196"/>
      <c r="I196" s="693"/>
      <c r="J196" s="693"/>
    </row>
    <row r="197" spans="1:10" ht="16.5" customHeight="1">
      <c r="A197" s="422" t="s">
        <v>2225</v>
      </c>
      <c r="B197" s="1098" t="s">
        <v>568</v>
      </c>
      <c r="C197" s="1099"/>
      <c r="D197" s="423">
        <v>34589</v>
      </c>
      <c r="E197" s="422" t="s">
        <v>2226</v>
      </c>
      <c r="F197" s="282" t="s">
        <v>1146</v>
      </c>
      <c r="G197"/>
      <c r="H197"/>
      <c r="I197" s="693"/>
      <c r="J197" s="693"/>
    </row>
    <row r="198" spans="1:10" ht="16.5" customHeight="1">
      <c r="A198" s="422" t="s">
        <v>2227</v>
      </c>
      <c r="B198" s="1098" t="s">
        <v>568</v>
      </c>
      <c r="C198" s="1099"/>
      <c r="D198" s="423">
        <v>34589</v>
      </c>
      <c r="E198" s="422" t="s">
        <v>2226</v>
      </c>
      <c r="F198" s="282" t="s">
        <v>1146</v>
      </c>
      <c r="G198"/>
      <c r="H198"/>
      <c r="I198" s="693"/>
      <c r="J198" s="693"/>
    </row>
    <row r="199" spans="1:10" ht="16.5" customHeight="1">
      <c r="A199" s="422" t="s">
        <v>2228</v>
      </c>
      <c r="B199" s="1098" t="s">
        <v>2229</v>
      </c>
      <c r="C199" s="1099"/>
      <c r="D199" s="423">
        <v>34654</v>
      </c>
      <c r="E199" s="422" t="s">
        <v>2230</v>
      </c>
      <c r="F199" s="282" t="s">
        <v>1146</v>
      </c>
      <c r="G199"/>
      <c r="H199"/>
      <c r="I199" s="693"/>
      <c r="J199" s="693"/>
    </row>
    <row r="200" spans="1:10" ht="16.5" customHeight="1">
      <c r="A200" s="422" t="s">
        <v>2231</v>
      </c>
      <c r="B200" s="1098" t="s">
        <v>1861</v>
      </c>
      <c r="C200" s="1099"/>
      <c r="D200" s="423">
        <v>34705</v>
      </c>
      <c r="E200" s="422" t="s">
        <v>1862</v>
      </c>
      <c r="F200" s="282" t="s">
        <v>1146</v>
      </c>
      <c r="G200"/>
      <c r="H200"/>
      <c r="I200" s="693"/>
      <c r="J200" s="693"/>
    </row>
    <row r="201" spans="1:10" ht="16.5" customHeight="1">
      <c r="A201" s="422" t="s">
        <v>470</v>
      </c>
      <c r="B201" s="1098" t="s">
        <v>471</v>
      </c>
      <c r="C201" s="1099"/>
      <c r="D201" s="423">
        <v>34705</v>
      </c>
      <c r="E201" s="422" t="s">
        <v>1862</v>
      </c>
      <c r="F201" s="282" t="s">
        <v>1146</v>
      </c>
      <c r="G201"/>
      <c r="H201"/>
      <c r="I201" s="693"/>
      <c r="J201" s="693"/>
    </row>
    <row r="202" spans="1:10" ht="16.5" customHeight="1">
      <c r="A202" s="422" t="s">
        <v>472</v>
      </c>
      <c r="B202" s="1098" t="s">
        <v>1861</v>
      </c>
      <c r="C202" s="1099"/>
      <c r="D202" s="423">
        <v>34754</v>
      </c>
      <c r="E202" s="422" t="s">
        <v>473</v>
      </c>
      <c r="F202" s="282" t="s">
        <v>1146</v>
      </c>
      <c r="G202"/>
      <c r="H202"/>
      <c r="I202" s="693"/>
      <c r="J202" s="693"/>
    </row>
    <row r="203" spans="1:10" ht="16.5" customHeight="1">
      <c r="A203" s="422" t="s">
        <v>474</v>
      </c>
      <c r="B203" s="1098" t="s">
        <v>475</v>
      </c>
      <c r="C203" s="1099"/>
      <c r="D203" s="423">
        <v>34754</v>
      </c>
      <c r="E203" s="422" t="s">
        <v>473</v>
      </c>
      <c r="F203" s="282" t="s">
        <v>1146</v>
      </c>
      <c r="G203"/>
      <c r="H203"/>
      <c r="I203" s="693"/>
      <c r="J203" s="693"/>
    </row>
    <row r="204" spans="1:10" ht="16.5" customHeight="1">
      <c r="A204" s="422" t="s">
        <v>476</v>
      </c>
      <c r="B204" s="1098" t="s">
        <v>477</v>
      </c>
      <c r="C204" s="1099"/>
      <c r="D204" s="423">
        <v>34789</v>
      </c>
      <c r="E204" s="422" t="s">
        <v>478</v>
      </c>
      <c r="F204" s="282" t="s">
        <v>1146</v>
      </c>
      <c r="G204"/>
      <c r="H204"/>
      <c r="I204" s="693"/>
      <c r="J204" s="693"/>
    </row>
    <row r="205" spans="1:10" ht="16.5" customHeight="1">
      <c r="A205" s="422" t="s">
        <v>479</v>
      </c>
      <c r="B205" s="1098" t="s">
        <v>477</v>
      </c>
      <c r="C205" s="1099"/>
      <c r="D205" s="423">
        <v>34789</v>
      </c>
      <c r="E205" s="422" t="s">
        <v>478</v>
      </c>
      <c r="F205" s="282" t="s">
        <v>1145</v>
      </c>
      <c r="G205"/>
      <c r="H205"/>
      <c r="I205" s="693"/>
      <c r="J205" s="693"/>
    </row>
    <row r="206" spans="1:10" ht="16.5" customHeight="1">
      <c r="A206" s="422" t="s">
        <v>480</v>
      </c>
      <c r="B206" s="1098" t="s">
        <v>481</v>
      </c>
      <c r="C206" s="1099"/>
      <c r="D206" s="423">
        <v>34831</v>
      </c>
      <c r="E206" s="423">
        <v>35562</v>
      </c>
      <c r="F206" s="282" t="s">
        <v>1146</v>
      </c>
      <c r="G206"/>
      <c r="H206"/>
      <c r="I206" s="693"/>
      <c r="J206" s="693"/>
    </row>
    <row r="207" spans="1:10" ht="16.5" customHeight="1">
      <c r="A207" s="422" t="s">
        <v>482</v>
      </c>
      <c r="B207" s="1098" t="s">
        <v>483</v>
      </c>
      <c r="C207" s="1099"/>
      <c r="D207" s="423">
        <v>34900</v>
      </c>
      <c r="E207" s="422" t="s">
        <v>484</v>
      </c>
      <c r="F207" s="282" t="s">
        <v>1146</v>
      </c>
      <c r="G207"/>
      <c r="H207"/>
      <c r="I207" s="693"/>
      <c r="J207" s="693"/>
    </row>
    <row r="208" spans="1:10" ht="16.5" customHeight="1">
      <c r="A208" s="422" t="s">
        <v>485</v>
      </c>
      <c r="B208" s="1098" t="s">
        <v>483</v>
      </c>
      <c r="C208" s="1099"/>
      <c r="D208" s="423">
        <v>34900</v>
      </c>
      <c r="E208" s="422" t="s">
        <v>484</v>
      </c>
      <c r="F208" s="282" t="s">
        <v>1146</v>
      </c>
      <c r="G208"/>
      <c r="H208"/>
      <c r="I208" s="693"/>
      <c r="J208" s="693"/>
    </row>
    <row r="209" spans="1:10" ht="16.5" customHeight="1">
      <c r="A209" s="422" t="s">
        <v>486</v>
      </c>
      <c r="B209" s="1098" t="s">
        <v>718</v>
      </c>
      <c r="C209" s="1099"/>
      <c r="D209" s="423">
        <v>34950</v>
      </c>
      <c r="E209" s="422" t="s">
        <v>719</v>
      </c>
      <c r="F209" s="282" t="s">
        <v>1146</v>
      </c>
      <c r="G209"/>
      <c r="H209"/>
      <c r="I209" s="693"/>
      <c r="J209" s="693"/>
    </row>
    <row r="210" spans="1:10" ht="16.5" customHeight="1">
      <c r="A210" s="422" t="s">
        <v>720</v>
      </c>
      <c r="B210" s="1098" t="s">
        <v>718</v>
      </c>
      <c r="C210" s="1099"/>
      <c r="D210" s="423">
        <v>34950</v>
      </c>
      <c r="E210" s="422" t="s">
        <v>719</v>
      </c>
      <c r="F210" s="282" t="s">
        <v>1146</v>
      </c>
      <c r="G210"/>
      <c r="H210"/>
      <c r="I210" s="693"/>
      <c r="J210" s="693"/>
    </row>
    <row r="211" spans="1:10" ht="16.5" customHeight="1">
      <c r="A211" s="422" t="s">
        <v>721</v>
      </c>
      <c r="B211" s="1098" t="s">
        <v>722</v>
      </c>
      <c r="C211" s="1099"/>
      <c r="D211" s="423">
        <v>35013</v>
      </c>
      <c r="E211" s="422" t="s">
        <v>723</v>
      </c>
      <c r="F211" s="282" t="s">
        <v>1146</v>
      </c>
      <c r="G211"/>
      <c r="H211"/>
      <c r="I211" s="693"/>
      <c r="J211" s="693"/>
    </row>
    <row r="212" spans="1:10" ht="16.5" customHeight="1">
      <c r="A212" s="422" t="s">
        <v>724</v>
      </c>
      <c r="B212" s="1098" t="s">
        <v>725</v>
      </c>
      <c r="C212" s="1099"/>
      <c r="D212" s="423">
        <v>35090</v>
      </c>
      <c r="E212" s="422" t="s">
        <v>726</v>
      </c>
      <c r="F212" s="282" t="s">
        <v>1146</v>
      </c>
      <c r="G212"/>
      <c r="H212"/>
      <c r="I212" s="693"/>
      <c r="J212" s="693"/>
    </row>
    <row r="213" spans="1:10" ht="16.5" customHeight="1">
      <c r="A213" s="422" t="s">
        <v>727</v>
      </c>
      <c r="B213" s="1098" t="s">
        <v>725</v>
      </c>
      <c r="C213" s="1099"/>
      <c r="D213" s="423">
        <v>35090</v>
      </c>
      <c r="E213" s="422" t="s">
        <v>726</v>
      </c>
      <c r="F213" s="282" t="s">
        <v>1146</v>
      </c>
      <c r="G213"/>
      <c r="H213"/>
      <c r="I213" s="693"/>
      <c r="J213" s="693"/>
    </row>
    <row r="214" spans="1:10" ht="16.5" customHeight="1">
      <c r="A214" s="422" t="s">
        <v>728</v>
      </c>
      <c r="B214" s="1098" t="s">
        <v>729</v>
      </c>
      <c r="C214" s="1099"/>
      <c r="D214" s="423">
        <v>35109</v>
      </c>
      <c r="E214" s="422" t="s">
        <v>730</v>
      </c>
      <c r="F214" s="282" t="s">
        <v>1146</v>
      </c>
      <c r="G214"/>
      <c r="H214"/>
      <c r="I214" s="693"/>
      <c r="J214" s="693"/>
    </row>
    <row r="215" spans="1:10" ht="16.5" customHeight="1">
      <c r="A215" s="422" t="s">
        <v>577</v>
      </c>
      <c r="B215" s="1098" t="s">
        <v>1016</v>
      </c>
      <c r="C215" s="1099"/>
      <c r="D215" s="423">
        <v>35140</v>
      </c>
      <c r="E215" s="422" t="s">
        <v>1017</v>
      </c>
      <c r="F215" s="282" t="s">
        <v>1145</v>
      </c>
      <c r="G215"/>
      <c r="H215"/>
      <c r="I215" s="693"/>
      <c r="J215" s="693"/>
    </row>
    <row r="216" spans="1:10" ht="16.5" customHeight="1">
      <c r="A216" s="422" t="s">
        <v>1018</v>
      </c>
      <c r="B216" s="1100" t="s">
        <v>1019</v>
      </c>
      <c r="C216" s="1099"/>
      <c r="D216" s="423">
        <v>31540</v>
      </c>
      <c r="E216" s="423">
        <v>35193</v>
      </c>
      <c r="F216" s="282" t="s">
        <v>1145</v>
      </c>
      <c r="G216"/>
      <c r="H216"/>
      <c r="I216" s="693"/>
      <c r="J216" s="693"/>
    </row>
    <row r="217" spans="1:10" ht="16.5" customHeight="1">
      <c r="A217" s="422" t="s">
        <v>1020</v>
      </c>
      <c r="B217" s="1098" t="s">
        <v>1021</v>
      </c>
      <c r="C217" s="1099"/>
      <c r="D217" s="423">
        <v>32735</v>
      </c>
      <c r="E217" s="423">
        <v>35292</v>
      </c>
      <c r="F217" s="282" t="s">
        <v>1145</v>
      </c>
      <c r="G217"/>
      <c r="H217"/>
      <c r="I217" s="693"/>
      <c r="J217" s="693"/>
    </row>
    <row r="218" spans="1:10" ht="16.5" customHeight="1">
      <c r="A218" s="422" t="s">
        <v>1022</v>
      </c>
      <c r="B218" s="1098" t="s">
        <v>1021</v>
      </c>
      <c r="C218" s="1099"/>
      <c r="D218" s="423">
        <v>32766</v>
      </c>
      <c r="E218" s="423">
        <v>35323</v>
      </c>
      <c r="F218" s="282" t="s">
        <v>1146</v>
      </c>
      <c r="G218"/>
      <c r="H218"/>
      <c r="I218" s="693"/>
      <c r="J218" s="693"/>
    </row>
    <row r="219" spans="1:10" ht="16.5" customHeight="1">
      <c r="A219" s="422" t="s">
        <v>1023</v>
      </c>
      <c r="B219" s="1098" t="s">
        <v>1024</v>
      </c>
      <c r="C219" s="1099"/>
      <c r="D219" s="423">
        <v>33023</v>
      </c>
      <c r="E219" s="422" t="s">
        <v>1025</v>
      </c>
      <c r="F219" s="282" t="s">
        <v>1146</v>
      </c>
      <c r="G219"/>
      <c r="H219"/>
      <c r="I219" s="693"/>
      <c r="J219" s="693"/>
    </row>
    <row r="220" spans="1:10" ht="16.5" customHeight="1">
      <c r="A220" s="422" t="s">
        <v>1026</v>
      </c>
      <c r="B220" s="1098" t="s">
        <v>1027</v>
      </c>
      <c r="C220" s="1099"/>
      <c r="D220" s="423">
        <v>33072</v>
      </c>
      <c r="E220" s="422" t="s">
        <v>1028</v>
      </c>
      <c r="F220" s="282" t="s">
        <v>1146</v>
      </c>
      <c r="G220"/>
      <c r="H220"/>
      <c r="I220" s="693"/>
      <c r="J220" s="693"/>
    </row>
    <row r="221" spans="1:10" ht="16.5">
      <c r="A221" s="422" t="s">
        <v>1029</v>
      </c>
      <c r="B221" s="1098" t="s">
        <v>619</v>
      </c>
      <c r="C221" s="1099"/>
      <c r="D221" s="423">
        <v>34044</v>
      </c>
      <c r="E221" s="422" t="s">
        <v>620</v>
      </c>
      <c r="F221" s="282" t="s">
        <v>1146</v>
      </c>
      <c r="G221"/>
      <c r="H221"/>
      <c r="I221" s="693"/>
      <c r="J221" s="693"/>
    </row>
    <row r="222" spans="1:10" ht="16.5">
      <c r="A222" s="422" t="s">
        <v>621</v>
      </c>
      <c r="B222" s="1098" t="s">
        <v>622</v>
      </c>
      <c r="C222" s="1099"/>
      <c r="D222" s="423">
        <v>34165</v>
      </c>
      <c r="E222" s="422" t="s">
        <v>623</v>
      </c>
      <c r="F222" s="282" t="s">
        <v>1146</v>
      </c>
      <c r="G222"/>
      <c r="H222"/>
      <c r="I222" s="693"/>
      <c r="J222" s="693"/>
    </row>
    <row r="223" spans="1:10" ht="16.5">
      <c r="A223" s="422" t="s">
        <v>624</v>
      </c>
      <c r="B223" s="1098" t="s">
        <v>625</v>
      </c>
      <c r="C223" s="1099"/>
      <c r="D223" s="423">
        <v>34766</v>
      </c>
      <c r="E223" s="422" t="s">
        <v>626</v>
      </c>
      <c r="F223" s="282" t="s">
        <v>1146</v>
      </c>
      <c r="G223"/>
      <c r="H223"/>
      <c r="I223" s="693"/>
      <c r="J223" s="693"/>
    </row>
    <row r="224" spans="1:10" ht="16.5">
      <c r="A224" s="422" t="s">
        <v>627</v>
      </c>
      <c r="B224" s="1098" t="s">
        <v>628</v>
      </c>
      <c r="C224" s="1099"/>
      <c r="D224" s="423">
        <v>34879</v>
      </c>
      <c r="E224" s="422" t="s">
        <v>629</v>
      </c>
      <c r="F224" s="282" t="s">
        <v>1145</v>
      </c>
      <c r="G224"/>
      <c r="H224"/>
      <c r="I224" s="693"/>
      <c r="J224" s="693"/>
    </row>
    <row r="225" spans="1:10" ht="16.5">
      <c r="A225" s="422" t="s">
        <v>630</v>
      </c>
      <c r="B225" s="1098" t="s">
        <v>1211</v>
      </c>
      <c r="C225" s="1099"/>
      <c r="D225" s="423">
        <v>33311</v>
      </c>
      <c r="E225" s="423">
        <v>35868</v>
      </c>
      <c r="F225" s="282" t="s">
        <v>1145</v>
      </c>
      <c r="G225"/>
      <c r="H225"/>
      <c r="I225" s="693"/>
      <c r="J225" s="693"/>
    </row>
    <row r="226" spans="1:10" ht="16.5">
      <c r="A226" s="422" t="s">
        <v>1212</v>
      </c>
      <c r="B226" s="1100" t="s">
        <v>1213</v>
      </c>
      <c r="C226" s="1099"/>
      <c r="D226" s="423">
        <v>34173</v>
      </c>
      <c r="E226" s="423">
        <v>35269</v>
      </c>
      <c r="F226" s="282" t="s">
        <v>1145</v>
      </c>
      <c r="G226"/>
      <c r="H226"/>
      <c r="I226" s="693"/>
      <c r="J226" s="693"/>
    </row>
    <row r="227" spans="1:10" ht="16.5">
      <c r="A227" s="422" t="s">
        <v>1214</v>
      </c>
      <c r="B227" s="1100" t="s">
        <v>1215</v>
      </c>
      <c r="C227" s="1099"/>
      <c r="D227" s="423">
        <v>34311</v>
      </c>
      <c r="E227" s="423">
        <v>35407</v>
      </c>
      <c r="F227" s="282" t="s">
        <v>1145</v>
      </c>
      <c r="G227"/>
      <c r="H227"/>
      <c r="I227" s="693"/>
      <c r="J227" s="693"/>
    </row>
    <row r="228" spans="1:10" ht="16.5">
      <c r="A228" s="422" t="s">
        <v>1216</v>
      </c>
      <c r="B228" s="1100" t="s">
        <v>1217</v>
      </c>
      <c r="C228" s="1099"/>
      <c r="D228" s="423">
        <v>34339</v>
      </c>
      <c r="E228" s="423">
        <v>36165</v>
      </c>
      <c r="F228" s="282" t="s">
        <v>1145</v>
      </c>
      <c r="G228"/>
      <c r="H228"/>
      <c r="I228" s="693"/>
      <c r="J228" s="693"/>
    </row>
    <row r="229" spans="1:10" ht="16.5">
      <c r="A229" s="422" t="s">
        <v>1218</v>
      </c>
      <c r="B229" s="1100" t="s">
        <v>1219</v>
      </c>
      <c r="C229" s="1099"/>
      <c r="D229" s="423">
        <v>34555</v>
      </c>
      <c r="E229" s="423">
        <v>35651</v>
      </c>
      <c r="F229" s="282" t="s">
        <v>1145</v>
      </c>
      <c r="G229"/>
      <c r="H229"/>
      <c r="I229" s="693"/>
      <c r="J229" s="693"/>
    </row>
    <row r="230" spans="1:10" ht="16.5">
      <c r="A230" s="422" t="s">
        <v>1220</v>
      </c>
      <c r="B230" s="1100" t="s">
        <v>1180</v>
      </c>
      <c r="C230" s="1099"/>
      <c r="D230" s="423">
        <v>34682</v>
      </c>
      <c r="E230" s="423">
        <v>36508</v>
      </c>
      <c r="F230" s="282" t="s">
        <v>1145</v>
      </c>
      <c r="G230"/>
      <c r="H230"/>
      <c r="I230" s="693"/>
      <c r="J230" s="693"/>
    </row>
    <row r="231" spans="1:10" ht="16.5">
      <c r="A231" s="422" t="s">
        <v>1192</v>
      </c>
      <c r="B231" s="1100" t="s">
        <v>1193</v>
      </c>
      <c r="C231" s="1099"/>
      <c r="D231" s="423">
        <v>35054</v>
      </c>
      <c r="E231" s="423">
        <v>36150</v>
      </c>
      <c r="G231"/>
      <c r="H231"/>
      <c r="I231" s="693"/>
      <c r="J231" s="693"/>
    </row>
    <row r="232" spans="6:10" ht="16.5">
      <c r="F232"/>
      <c r="G232"/>
      <c r="H232"/>
      <c r="I232" s="693"/>
      <c r="J232" s="693"/>
    </row>
    <row r="233" spans="6:10" ht="16.5">
      <c r="F233"/>
      <c r="G233"/>
      <c r="H233"/>
      <c r="I233" s="693"/>
      <c r="J233" s="693"/>
    </row>
    <row r="234" spans="6:10" ht="16.5">
      <c r="F234"/>
      <c r="G234"/>
      <c r="H234"/>
      <c r="I234" s="693"/>
      <c r="J234" s="693"/>
    </row>
    <row r="235" spans="6:10" ht="16.5">
      <c r="F235"/>
      <c r="G235"/>
      <c r="H235"/>
      <c r="I235" s="693"/>
      <c r="J235" s="693"/>
    </row>
    <row r="236" spans="1:10" ht="16.5">
      <c r="A236"/>
      <c r="B236"/>
      <c r="C236"/>
      <c r="D236"/>
      <c r="F236"/>
      <c r="G236"/>
      <c r="H236"/>
      <c r="I236" s="693"/>
      <c r="J236" s="693"/>
    </row>
    <row r="237" spans="1:10" ht="16.5">
      <c r="A237"/>
      <c r="B237"/>
      <c r="C237"/>
      <c r="D237"/>
      <c r="E237" s="86"/>
      <c r="F237"/>
      <c r="G237"/>
      <c r="H237"/>
      <c r="I237" s="693"/>
      <c r="J237" s="693"/>
    </row>
    <row r="238" spans="1:10" ht="16.5">
      <c r="A238"/>
      <c r="B238"/>
      <c r="C238"/>
      <c r="D238"/>
      <c r="E238" s="86"/>
      <c r="F238"/>
      <c r="G238"/>
      <c r="H238"/>
      <c r="I238" s="693"/>
      <c r="J238" s="693"/>
    </row>
    <row r="239" spans="1:10" ht="16.5">
      <c r="A239"/>
      <c r="B239"/>
      <c r="C239"/>
      <c r="D239"/>
      <c r="E239" s="86"/>
      <c r="F239"/>
      <c r="G239"/>
      <c r="H239"/>
      <c r="I239" s="693"/>
      <c r="J239" s="693"/>
    </row>
    <row r="240" spans="1:10" ht="16.5">
      <c r="A240"/>
      <c r="B240"/>
      <c r="C240"/>
      <c r="D240"/>
      <c r="E240" s="86"/>
      <c r="F240"/>
      <c r="G240"/>
      <c r="H240"/>
      <c r="I240" s="693"/>
      <c r="J240" s="693"/>
    </row>
    <row r="241" spans="1:10" ht="16.5">
      <c r="A241"/>
      <c r="B241"/>
      <c r="C241"/>
      <c r="D241"/>
      <c r="E241" s="86"/>
      <c r="F241"/>
      <c r="G241"/>
      <c r="H241"/>
      <c r="I241" s="693"/>
      <c r="J241" s="693"/>
    </row>
    <row r="242" spans="1:10" ht="16.5">
      <c r="A242"/>
      <c r="B242"/>
      <c r="C242"/>
      <c r="D242"/>
      <c r="E242" s="86"/>
      <c r="F242"/>
      <c r="G242"/>
      <c r="H242"/>
      <c r="I242" s="693"/>
      <c r="J242" s="693"/>
    </row>
    <row r="243" spans="1:10" ht="16.5">
      <c r="A243"/>
      <c r="B243"/>
      <c r="C243"/>
      <c r="D243"/>
      <c r="E243" s="86"/>
      <c r="F243"/>
      <c r="G243"/>
      <c r="H243"/>
      <c r="I243" s="693"/>
      <c r="J243" s="693"/>
    </row>
    <row r="244" spans="1:10" ht="16.5">
      <c r="A244"/>
      <c r="B244"/>
      <c r="C244"/>
      <c r="D244"/>
      <c r="E244" s="86"/>
      <c r="F244"/>
      <c r="G244"/>
      <c r="H244"/>
      <c r="I244" s="693"/>
      <c r="J244" s="693"/>
    </row>
    <row r="245" spans="1:10" ht="16.5">
      <c r="A245"/>
      <c r="B245"/>
      <c r="C245"/>
      <c r="D245"/>
      <c r="E245" s="86"/>
      <c r="F245"/>
      <c r="G245"/>
      <c r="H245"/>
      <c r="I245" s="693"/>
      <c r="J245" s="693"/>
    </row>
    <row r="246" spans="1:10" ht="16.5">
      <c r="A246"/>
      <c r="B246"/>
      <c r="C246"/>
      <c r="D246"/>
      <c r="E246" s="86"/>
      <c r="F246"/>
      <c r="G246"/>
      <c r="H246"/>
      <c r="I246" s="693"/>
      <c r="J246" s="693"/>
    </row>
    <row r="247" spans="1:10" ht="16.5">
      <c r="A247"/>
      <c r="B247"/>
      <c r="C247"/>
      <c r="D247"/>
      <c r="E247" s="86"/>
      <c r="F247"/>
      <c r="G247"/>
      <c r="H247"/>
      <c r="I247" s="693"/>
      <c r="J247" s="693"/>
    </row>
    <row r="248" spans="1:10" ht="16.5">
      <c r="A248"/>
      <c r="B248"/>
      <c r="C248"/>
      <c r="D248"/>
      <c r="E248" s="86"/>
      <c r="F248"/>
      <c r="G248"/>
      <c r="H248"/>
      <c r="I248" s="693"/>
      <c r="J248" s="693"/>
    </row>
    <row r="249" spans="1:10" ht="16.5">
      <c r="A249"/>
      <c r="B249"/>
      <c r="C249"/>
      <c r="D249"/>
      <c r="E249" s="86"/>
      <c r="F249"/>
      <c r="G249"/>
      <c r="H249"/>
      <c r="I249" s="693"/>
      <c r="J249" s="693"/>
    </row>
    <row r="250" spans="1:10" ht="16.5">
      <c r="A250"/>
      <c r="B250"/>
      <c r="C250"/>
      <c r="D250"/>
      <c r="E250" s="86"/>
      <c r="F250"/>
      <c r="G250"/>
      <c r="H250"/>
      <c r="I250" s="693"/>
      <c r="J250" s="693"/>
    </row>
    <row r="251" spans="1:10" ht="16.5">
      <c r="A251"/>
      <c r="B251"/>
      <c r="C251"/>
      <c r="D251"/>
      <c r="E251" s="86"/>
      <c r="F251"/>
      <c r="G251"/>
      <c r="H251"/>
      <c r="I251" s="693"/>
      <c r="J251" s="693"/>
    </row>
    <row r="252" spans="1:10" ht="16.5">
      <c r="A252"/>
      <c r="B252"/>
      <c r="C252"/>
      <c r="D252"/>
      <c r="E252" s="86"/>
      <c r="F252"/>
      <c r="G252"/>
      <c r="H252"/>
      <c r="I252" s="693"/>
      <c r="J252" s="693"/>
    </row>
    <row r="253" spans="1:10" ht="16.5">
      <c r="A253"/>
      <c r="B253"/>
      <c r="C253"/>
      <c r="D253"/>
      <c r="E253" s="86"/>
      <c r="F253"/>
      <c r="G253"/>
      <c r="H253"/>
      <c r="I253" s="693"/>
      <c r="J253" s="693"/>
    </row>
    <row r="254" spans="1:10" ht="16.5">
      <c r="A254"/>
      <c r="B254"/>
      <c r="C254"/>
      <c r="D254"/>
      <c r="E254" s="86"/>
      <c r="F254"/>
      <c r="G254"/>
      <c r="H254"/>
      <c r="I254" s="693"/>
      <c r="J254" s="693"/>
    </row>
    <row r="255" spans="1:10" ht="16.5">
      <c r="A255"/>
      <c r="B255"/>
      <c r="C255"/>
      <c r="D255"/>
      <c r="E255" s="86"/>
      <c r="F255"/>
      <c r="G255"/>
      <c r="H255"/>
      <c r="I255" s="693"/>
      <c r="J255" s="693"/>
    </row>
    <row r="256" spans="1:10" ht="16.5">
      <c r="A256"/>
      <c r="B256"/>
      <c r="C256"/>
      <c r="D256"/>
      <c r="E256" s="86"/>
      <c r="F256"/>
      <c r="G256"/>
      <c r="H256"/>
      <c r="I256" s="693"/>
      <c r="J256" s="693"/>
    </row>
    <row r="257" spans="1:10" ht="16.5">
      <c r="A257"/>
      <c r="B257"/>
      <c r="C257"/>
      <c r="D257"/>
      <c r="E257" s="86"/>
      <c r="F257"/>
      <c r="G257"/>
      <c r="H257"/>
      <c r="I257" s="693"/>
      <c r="J257" s="693"/>
    </row>
    <row r="258" spans="1:10" ht="16.5">
      <c r="A258"/>
      <c r="B258"/>
      <c r="C258"/>
      <c r="D258"/>
      <c r="E258" s="86"/>
      <c r="F258"/>
      <c r="G258"/>
      <c r="H258"/>
      <c r="I258" s="693"/>
      <c r="J258" s="693"/>
    </row>
    <row r="259" spans="1:10" ht="16.5">
      <c r="A259"/>
      <c r="B259"/>
      <c r="C259"/>
      <c r="D259"/>
      <c r="E259" s="86"/>
      <c r="F259"/>
      <c r="G259"/>
      <c r="H259"/>
      <c r="I259" s="693"/>
      <c r="J259" s="693"/>
    </row>
    <row r="260" spans="1:10" ht="16.5">
      <c r="A260"/>
      <c r="B260"/>
      <c r="C260"/>
      <c r="D260"/>
      <c r="E260" s="86"/>
      <c r="F260"/>
      <c r="G260"/>
      <c r="H260"/>
      <c r="I260" s="693"/>
      <c r="J260" s="693"/>
    </row>
    <row r="261" spans="1:10" ht="16.5">
      <c r="A261"/>
      <c r="B261"/>
      <c r="C261"/>
      <c r="D261"/>
      <c r="E261" s="86"/>
      <c r="F261"/>
      <c r="G261"/>
      <c r="H261"/>
      <c r="I261" s="693"/>
      <c r="J261" s="693"/>
    </row>
    <row r="262" spans="1:10" ht="16.5">
      <c r="A262"/>
      <c r="B262"/>
      <c r="C262"/>
      <c r="D262"/>
      <c r="E262" s="86"/>
      <c r="F262"/>
      <c r="G262"/>
      <c r="H262"/>
      <c r="I262" s="693"/>
      <c r="J262" s="693"/>
    </row>
    <row r="263" spans="1:10" ht="16.5">
      <c r="A263"/>
      <c r="B263"/>
      <c r="C263"/>
      <c r="D263"/>
      <c r="E263" s="86"/>
      <c r="F263"/>
      <c r="G263"/>
      <c r="H263"/>
      <c r="I263" s="693"/>
      <c r="J263" s="693"/>
    </row>
    <row r="264" spans="1:10" ht="16.5">
      <c r="A264"/>
      <c r="B264"/>
      <c r="C264"/>
      <c r="D264"/>
      <c r="E264" s="86"/>
      <c r="F264"/>
      <c r="G264"/>
      <c r="H264"/>
      <c r="I264" s="693"/>
      <c r="J264" s="693"/>
    </row>
    <row r="265" spans="1:10" ht="16.5">
      <c r="A265"/>
      <c r="B265"/>
      <c r="C265"/>
      <c r="D265"/>
      <c r="E265" s="86"/>
      <c r="F265"/>
      <c r="G265"/>
      <c r="H265"/>
      <c r="I265" s="693"/>
      <c r="J265" s="693"/>
    </row>
    <row r="266" spans="1:10" ht="16.5">
      <c r="A266"/>
      <c r="B266"/>
      <c r="C266"/>
      <c r="D266"/>
      <c r="E266" s="86"/>
      <c r="F266"/>
      <c r="G266"/>
      <c r="H266"/>
      <c r="I266" s="693"/>
      <c r="J266" s="693"/>
    </row>
    <row r="267" spans="1:10" ht="16.5">
      <c r="A267"/>
      <c r="B267"/>
      <c r="C267"/>
      <c r="D267"/>
      <c r="E267" s="86"/>
      <c r="F267"/>
      <c r="G267"/>
      <c r="H267"/>
      <c r="I267" s="693"/>
      <c r="J267" s="693"/>
    </row>
    <row r="268" spans="1:10" ht="16.5">
      <c r="A268"/>
      <c r="B268"/>
      <c r="C268"/>
      <c r="D268"/>
      <c r="E268" s="86"/>
      <c r="F268"/>
      <c r="G268"/>
      <c r="H268"/>
      <c r="I268" s="693"/>
      <c r="J268" s="693"/>
    </row>
    <row r="269" spans="1:10" ht="16.5">
      <c r="A269"/>
      <c r="B269"/>
      <c r="C269"/>
      <c r="D269"/>
      <c r="E269" s="86"/>
      <c r="F269"/>
      <c r="G269"/>
      <c r="H269"/>
      <c r="I269" s="693"/>
      <c r="J269" s="693"/>
    </row>
    <row r="270" spans="1:10" ht="16.5">
      <c r="A270"/>
      <c r="B270"/>
      <c r="C270"/>
      <c r="D270"/>
      <c r="E270" s="86"/>
      <c r="F270"/>
      <c r="G270"/>
      <c r="H270"/>
      <c r="I270" s="693"/>
      <c r="J270" s="693"/>
    </row>
    <row r="271" spans="1:10" ht="16.5">
      <c r="A271"/>
      <c r="B271"/>
      <c r="C271"/>
      <c r="D271"/>
      <c r="E271" s="86"/>
      <c r="F271"/>
      <c r="G271"/>
      <c r="H271"/>
      <c r="I271" s="693"/>
      <c r="J271" s="693"/>
    </row>
    <row r="272" spans="1:10" ht="16.5">
      <c r="A272"/>
      <c r="B272"/>
      <c r="C272"/>
      <c r="D272"/>
      <c r="E272" s="86"/>
      <c r="F272"/>
      <c r="G272"/>
      <c r="H272"/>
      <c r="I272" s="693"/>
      <c r="J272" s="693"/>
    </row>
    <row r="273" spans="1:10" ht="16.5">
      <c r="A273"/>
      <c r="B273"/>
      <c r="C273"/>
      <c r="D273"/>
      <c r="E273" s="86"/>
      <c r="F273"/>
      <c r="G273"/>
      <c r="H273"/>
      <c r="I273" s="693"/>
      <c r="J273" s="693"/>
    </row>
    <row r="274" spans="1:10" ht="16.5">
      <c r="A274"/>
      <c r="B274"/>
      <c r="C274"/>
      <c r="D274"/>
      <c r="E274" s="86"/>
      <c r="F274"/>
      <c r="G274"/>
      <c r="H274"/>
      <c r="I274" s="693"/>
      <c r="J274" s="693"/>
    </row>
    <row r="275" spans="1:10" ht="16.5">
      <c r="A275"/>
      <c r="B275"/>
      <c r="C275"/>
      <c r="D275"/>
      <c r="E275" s="86"/>
      <c r="F275"/>
      <c r="G275"/>
      <c r="H275"/>
      <c r="I275" s="693"/>
      <c r="J275" s="693"/>
    </row>
    <row r="276" spans="1:10" ht="16.5">
      <c r="A276"/>
      <c r="B276"/>
      <c r="C276"/>
      <c r="D276"/>
      <c r="E276" s="86"/>
      <c r="F276"/>
      <c r="G276"/>
      <c r="H276"/>
      <c r="I276" s="693"/>
      <c r="J276" s="693"/>
    </row>
    <row r="277" spans="1:10" ht="16.5">
      <c r="A277"/>
      <c r="B277"/>
      <c r="C277"/>
      <c r="D277"/>
      <c r="E277" s="86"/>
      <c r="F277"/>
      <c r="G277"/>
      <c r="H277"/>
      <c r="I277" s="693"/>
      <c r="J277" s="693"/>
    </row>
    <row r="278" spans="1:10" ht="16.5">
      <c r="A278"/>
      <c r="B278"/>
      <c r="C278"/>
      <c r="D278"/>
      <c r="E278" s="86"/>
      <c r="F278"/>
      <c r="G278"/>
      <c r="H278"/>
      <c r="I278" s="693"/>
      <c r="J278" s="693"/>
    </row>
    <row r="279" spans="1:10" ht="16.5">
      <c r="A279"/>
      <c r="B279"/>
      <c r="C279"/>
      <c r="D279"/>
      <c r="E279" s="86"/>
      <c r="F279"/>
      <c r="G279"/>
      <c r="H279"/>
      <c r="I279" s="693"/>
      <c r="J279" s="693"/>
    </row>
    <row r="280" spans="1:10" ht="16.5">
      <c r="A280"/>
      <c r="B280"/>
      <c r="C280"/>
      <c r="D280"/>
      <c r="E280" s="86"/>
      <c r="F280"/>
      <c r="G280"/>
      <c r="H280"/>
      <c r="I280" s="693"/>
      <c r="J280" s="693"/>
    </row>
    <row r="281" spans="1:10" ht="16.5">
      <c r="A281"/>
      <c r="B281"/>
      <c r="C281"/>
      <c r="D281"/>
      <c r="E281" s="86"/>
      <c r="F281"/>
      <c r="G281"/>
      <c r="H281"/>
      <c r="I281" s="693"/>
      <c r="J281" s="693"/>
    </row>
    <row r="282" spans="1:10" ht="16.5">
      <c r="A282"/>
      <c r="B282"/>
      <c r="C282"/>
      <c r="D282"/>
      <c r="E282" s="86"/>
      <c r="F282"/>
      <c r="G282"/>
      <c r="H282"/>
      <c r="I282" s="693"/>
      <c r="J282" s="693"/>
    </row>
    <row r="283" spans="1:10" ht="16.5">
      <c r="A283"/>
      <c r="B283"/>
      <c r="C283"/>
      <c r="D283"/>
      <c r="E283" s="86"/>
      <c r="F283"/>
      <c r="G283"/>
      <c r="H283"/>
      <c r="I283" s="693"/>
      <c r="J283" s="693"/>
    </row>
    <row r="284" spans="1:10" ht="16.5">
      <c r="A284"/>
      <c r="B284"/>
      <c r="C284"/>
      <c r="D284"/>
      <c r="E284" s="86"/>
      <c r="F284"/>
      <c r="G284"/>
      <c r="H284"/>
      <c r="I284" s="693"/>
      <c r="J284" s="693"/>
    </row>
    <row r="285" spans="1:10" ht="16.5">
      <c r="A285"/>
      <c r="B285"/>
      <c r="C285"/>
      <c r="D285"/>
      <c r="E285" s="86"/>
      <c r="F285"/>
      <c r="G285"/>
      <c r="H285"/>
      <c r="I285" s="693"/>
      <c r="J285" s="693"/>
    </row>
    <row r="286" spans="1:10" ht="16.5">
      <c r="A286"/>
      <c r="B286"/>
      <c r="C286"/>
      <c r="D286"/>
      <c r="E286" s="86"/>
      <c r="F286"/>
      <c r="G286"/>
      <c r="H286"/>
      <c r="I286" s="693"/>
      <c r="J286" s="693"/>
    </row>
    <row r="287" spans="1:10" ht="16.5">
      <c r="A287"/>
      <c r="B287"/>
      <c r="C287"/>
      <c r="D287"/>
      <c r="E287" s="86"/>
      <c r="F287"/>
      <c r="G287"/>
      <c r="H287"/>
      <c r="I287" s="693"/>
      <c r="J287" s="693"/>
    </row>
    <row r="288" spans="1:10" ht="16.5">
      <c r="A288"/>
      <c r="B288"/>
      <c r="C288"/>
      <c r="D288"/>
      <c r="E288" s="86"/>
      <c r="F288"/>
      <c r="G288"/>
      <c r="H288"/>
      <c r="I288" s="693"/>
      <c r="J288" s="693"/>
    </row>
    <row r="289" spans="1:10" ht="16.5">
      <c r="A289"/>
      <c r="B289"/>
      <c r="C289"/>
      <c r="D289"/>
      <c r="E289" s="86"/>
      <c r="F289"/>
      <c r="G289"/>
      <c r="H289"/>
      <c r="I289" s="693"/>
      <c r="J289" s="693"/>
    </row>
    <row r="290" spans="1:10" ht="16.5">
      <c r="A290"/>
      <c r="B290"/>
      <c r="C290"/>
      <c r="D290"/>
      <c r="E290" s="86"/>
      <c r="F290"/>
      <c r="G290"/>
      <c r="H290"/>
      <c r="I290" s="693"/>
      <c r="J290" s="693"/>
    </row>
    <row r="291" spans="1:10" ht="16.5">
      <c r="A291"/>
      <c r="B291"/>
      <c r="C291"/>
      <c r="D291"/>
      <c r="E291" s="86"/>
      <c r="F291"/>
      <c r="G291"/>
      <c r="H291"/>
      <c r="I291" s="693"/>
      <c r="J291" s="693"/>
    </row>
    <row r="292" spans="1:10" ht="16.5">
      <c r="A292"/>
      <c r="B292"/>
      <c r="C292"/>
      <c r="D292"/>
      <c r="E292" s="86"/>
      <c r="F292"/>
      <c r="G292"/>
      <c r="H292"/>
      <c r="I292" s="693"/>
      <c r="J292" s="693"/>
    </row>
    <row r="293" spans="1:10" ht="16.5">
      <c r="A293"/>
      <c r="B293"/>
      <c r="C293"/>
      <c r="D293"/>
      <c r="E293" s="86"/>
      <c r="F293"/>
      <c r="G293"/>
      <c r="H293"/>
      <c r="I293" s="693"/>
      <c r="J293" s="693"/>
    </row>
    <row r="294" spans="1:10" ht="16.5">
      <c r="A294"/>
      <c r="B294"/>
      <c r="C294"/>
      <c r="D294"/>
      <c r="E294" s="86"/>
      <c r="F294"/>
      <c r="G294"/>
      <c r="H294"/>
      <c r="I294" s="693"/>
      <c r="J294" s="693"/>
    </row>
    <row r="295" spans="1:10" ht="16.5">
      <c r="A295"/>
      <c r="B295"/>
      <c r="C295"/>
      <c r="D295"/>
      <c r="E295" s="86"/>
      <c r="F295"/>
      <c r="G295"/>
      <c r="H295"/>
      <c r="I295" s="693"/>
      <c r="J295" s="693"/>
    </row>
    <row r="296" spans="1:10" ht="16.5">
      <c r="A296"/>
      <c r="B296"/>
      <c r="C296"/>
      <c r="D296"/>
      <c r="E296" s="86"/>
      <c r="F296"/>
      <c r="G296"/>
      <c r="H296"/>
      <c r="I296" s="693"/>
      <c r="J296" s="693"/>
    </row>
    <row r="297" spans="1:10" ht="16.5">
      <c r="A297"/>
      <c r="B297"/>
      <c r="C297"/>
      <c r="D297"/>
      <c r="E297" s="86"/>
      <c r="F297"/>
      <c r="G297"/>
      <c r="H297"/>
      <c r="I297" s="693"/>
      <c r="J297" s="693"/>
    </row>
    <row r="298" spans="1:10" ht="16.5">
      <c r="A298"/>
      <c r="B298"/>
      <c r="C298"/>
      <c r="D298"/>
      <c r="E298" s="86"/>
      <c r="F298"/>
      <c r="G298"/>
      <c r="H298"/>
      <c r="I298" s="693"/>
      <c r="J298" s="693"/>
    </row>
    <row r="299" spans="1:10" ht="16.5">
      <c r="A299"/>
      <c r="B299"/>
      <c r="C299"/>
      <c r="D299"/>
      <c r="E299" s="86"/>
      <c r="F299"/>
      <c r="G299"/>
      <c r="H299"/>
      <c r="I299" s="693"/>
      <c r="J299" s="693"/>
    </row>
    <row r="300" spans="1:10" ht="16.5">
      <c r="A300"/>
      <c r="B300"/>
      <c r="C300"/>
      <c r="D300"/>
      <c r="E300" s="86"/>
      <c r="F300"/>
      <c r="G300"/>
      <c r="H300"/>
      <c r="I300" s="693"/>
      <c r="J300" s="693"/>
    </row>
    <row r="301" spans="1:10" ht="16.5">
      <c r="A301"/>
      <c r="B301"/>
      <c r="C301"/>
      <c r="D301"/>
      <c r="E301" s="86"/>
      <c r="F301"/>
      <c r="G301"/>
      <c r="H301"/>
      <c r="I301" s="693"/>
      <c r="J301" s="693"/>
    </row>
    <row r="302" spans="1:10" ht="16.5">
      <c r="A302"/>
      <c r="B302"/>
      <c r="C302"/>
      <c r="D302"/>
      <c r="E302" s="86"/>
      <c r="F302"/>
      <c r="G302"/>
      <c r="H302"/>
      <c r="I302" s="693"/>
      <c r="J302" s="693"/>
    </row>
    <row r="303" spans="1:10" ht="16.5">
      <c r="A303"/>
      <c r="B303"/>
      <c r="C303"/>
      <c r="D303"/>
      <c r="E303" s="86"/>
      <c r="F303"/>
      <c r="G303"/>
      <c r="H303"/>
      <c r="I303" s="693"/>
      <c r="J303" s="693"/>
    </row>
    <row r="304" spans="1:10" ht="16.5">
      <c r="A304"/>
      <c r="B304"/>
      <c r="C304"/>
      <c r="D304"/>
      <c r="E304" s="86"/>
      <c r="F304"/>
      <c r="G304"/>
      <c r="H304"/>
      <c r="I304" s="693"/>
      <c r="J304" s="693"/>
    </row>
    <row r="305" spans="1:10" ht="16.5">
      <c r="A305"/>
      <c r="B305"/>
      <c r="C305"/>
      <c r="D305"/>
      <c r="E305" s="86"/>
      <c r="F305"/>
      <c r="G305"/>
      <c r="H305"/>
      <c r="I305" s="693"/>
      <c r="J305" s="693"/>
    </row>
    <row r="306" spans="1:10" ht="16.5">
      <c r="A306"/>
      <c r="B306"/>
      <c r="C306"/>
      <c r="D306"/>
      <c r="E306" s="86"/>
      <c r="F306"/>
      <c r="G306"/>
      <c r="H306"/>
      <c r="I306" s="693"/>
      <c r="J306" s="693"/>
    </row>
    <row r="307" spans="1:10" ht="16.5">
      <c r="A307"/>
      <c r="B307"/>
      <c r="C307"/>
      <c r="D307"/>
      <c r="E307" s="86"/>
      <c r="F307"/>
      <c r="G307"/>
      <c r="H307"/>
      <c r="I307" s="693"/>
      <c r="J307" s="693"/>
    </row>
    <row r="308" spans="1:10" ht="16.5">
      <c r="A308"/>
      <c r="B308"/>
      <c r="C308"/>
      <c r="D308"/>
      <c r="E308" s="86"/>
      <c r="F308"/>
      <c r="G308"/>
      <c r="H308"/>
      <c r="I308" s="693"/>
      <c r="J308" s="693"/>
    </row>
    <row r="309" spans="1:10" ht="16.5">
      <c r="A309"/>
      <c r="B309"/>
      <c r="C309"/>
      <c r="D309"/>
      <c r="E309" s="86"/>
      <c r="F309"/>
      <c r="G309"/>
      <c r="H309"/>
      <c r="I309" s="693"/>
      <c r="J309" s="693"/>
    </row>
    <row r="310" spans="1:10" ht="16.5">
      <c r="A310"/>
      <c r="B310"/>
      <c r="C310"/>
      <c r="D310"/>
      <c r="E310" s="86"/>
      <c r="F310"/>
      <c r="G310"/>
      <c r="H310"/>
      <c r="I310" s="693"/>
      <c r="J310" s="693"/>
    </row>
    <row r="311" spans="1:10" ht="16.5">
      <c r="A311"/>
      <c r="B311"/>
      <c r="C311"/>
      <c r="D311"/>
      <c r="E311" s="86"/>
      <c r="F311"/>
      <c r="G311"/>
      <c r="H311"/>
      <c r="I311" s="693"/>
      <c r="J311" s="693"/>
    </row>
    <row r="312" spans="1:10" ht="16.5">
      <c r="A312"/>
      <c r="B312"/>
      <c r="C312"/>
      <c r="D312"/>
      <c r="E312" s="86"/>
      <c r="F312"/>
      <c r="G312"/>
      <c r="H312"/>
      <c r="I312" s="693"/>
      <c r="J312" s="693"/>
    </row>
    <row r="313" spans="1:10" ht="16.5">
      <c r="A313"/>
      <c r="B313"/>
      <c r="C313"/>
      <c r="D313"/>
      <c r="E313" s="86"/>
      <c r="F313"/>
      <c r="G313"/>
      <c r="H313"/>
      <c r="I313" s="693"/>
      <c r="J313" s="693"/>
    </row>
    <row r="314" spans="1:10" ht="16.5">
      <c r="A314"/>
      <c r="B314"/>
      <c r="C314"/>
      <c r="D314"/>
      <c r="E314" s="86"/>
      <c r="F314"/>
      <c r="G314"/>
      <c r="H314"/>
      <c r="I314" s="693"/>
      <c r="J314" s="693"/>
    </row>
    <row r="315" spans="1:10" ht="16.5">
      <c r="A315"/>
      <c r="B315"/>
      <c r="C315"/>
      <c r="D315"/>
      <c r="E315" s="86"/>
      <c r="F315"/>
      <c r="G315"/>
      <c r="H315"/>
      <c r="I315" s="693"/>
      <c r="J315" s="693"/>
    </row>
    <row r="316" spans="1:10" ht="16.5">
      <c r="A316"/>
      <c r="B316"/>
      <c r="C316"/>
      <c r="D316"/>
      <c r="E316" s="86"/>
      <c r="F316"/>
      <c r="G316"/>
      <c r="H316"/>
      <c r="I316" s="693"/>
      <c r="J316" s="693"/>
    </row>
    <row r="317" spans="1:10" ht="16.5">
      <c r="A317"/>
      <c r="B317"/>
      <c r="C317"/>
      <c r="D317"/>
      <c r="E317" s="86"/>
      <c r="F317"/>
      <c r="G317"/>
      <c r="H317"/>
      <c r="I317" s="693"/>
      <c r="J317" s="693"/>
    </row>
    <row r="318" spans="1:10" ht="16.5">
      <c r="A318"/>
      <c r="B318"/>
      <c r="C318"/>
      <c r="D318"/>
      <c r="E318" s="86"/>
      <c r="F318"/>
      <c r="G318"/>
      <c r="H318"/>
      <c r="I318" s="693"/>
      <c r="J318" s="693"/>
    </row>
    <row r="319" spans="1:10" ht="16.5">
      <c r="A319"/>
      <c r="B319"/>
      <c r="C319"/>
      <c r="D319"/>
      <c r="E319" s="86"/>
      <c r="F319"/>
      <c r="G319"/>
      <c r="H319"/>
      <c r="I319" s="693"/>
      <c r="J319" s="693"/>
    </row>
    <row r="320" spans="1:10" ht="16.5">
      <c r="A320"/>
      <c r="B320"/>
      <c r="C320"/>
      <c r="D320"/>
      <c r="E320" s="86"/>
      <c r="F320"/>
      <c r="G320"/>
      <c r="H320"/>
      <c r="I320" s="693"/>
      <c r="J320" s="693"/>
    </row>
    <row r="321" spans="1:10" ht="16.5">
      <c r="A321"/>
      <c r="B321"/>
      <c r="C321"/>
      <c r="D321"/>
      <c r="E321" s="86"/>
      <c r="F321"/>
      <c r="G321"/>
      <c r="H321"/>
      <c r="I321" s="693"/>
      <c r="J321" s="693"/>
    </row>
    <row r="322" spans="1:10" ht="16.5">
      <c r="A322"/>
      <c r="B322"/>
      <c r="C322"/>
      <c r="D322"/>
      <c r="E322" s="86"/>
      <c r="F322"/>
      <c r="G322"/>
      <c r="H322"/>
      <c r="I322" s="693"/>
      <c r="J322" s="693"/>
    </row>
    <row r="323" spans="1:10" ht="16.5">
      <c r="A323"/>
      <c r="B323"/>
      <c r="C323"/>
      <c r="D323"/>
      <c r="E323" s="86"/>
      <c r="F323"/>
      <c r="G323"/>
      <c r="H323"/>
      <c r="I323" s="693"/>
      <c r="J323" s="693"/>
    </row>
    <row r="324" spans="1:10" ht="16.5">
      <c r="A324"/>
      <c r="B324"/>
      <c r="C324"/>
      <c r="D324"/>
      <c r="E324" s="86"/>
      <c r="F324"/>
      <c r="G324"/>
      <c r="H324"/>
      <c r="I324" s="693"/>
      <c r="J324" s="693"/>
    </row>
    <row r="325" spans="1:10" ht="16.5">
      <c r="A325"/>
      <c r="B325"/>
      <c r="C325"/>
      <c r="D325"/>
      <c r="E325" s="86"/>
      <c r="F325"/>
      <c r="G325"/>
      <c r="H325"/>
      <c r="I325" s="693"/>
      <c r="J325" s="693"/>
    </row>
    <row r="326" spans="1:10" ht="16.5">
      <c r="A326"/>
      <c r="B326"/>
      <c r="C326"/>
      <c r="D326"/>
      <c r="E326" s="86"/>
      <c r="F326"/>
      <c r="G326"/>
      <c r="H326"/>
      <c r="I326" s="693"/>
      <c r="J326" s="693"/>
    </row>
    <row r="327" spans="1:10" ht="16.5">
      <c r="A327"/>
      <c r="B327"/>
      <c r="C327"/>
      <c r="D327"/>
      <c r="E327" s="86"/>
      <c r="F327"/>
      <c r="G327"/>
      <c r="H327"/>
      <c r="I327" s="693"/>
      <c r="J327" s="693"/>
    </row>
    <row r="328" spans="1:10" ht="16.5">
      <c r="A328"/>
      <c r="B328"/>
      <c r="C328"/>
      <c r="D328"/>
      <c r="E328" s="86"/>
      <c r="F328"/>
      <c r="G328"/>
      <c r="H328"/>
      <c r="I328" s="693"/>
      <c r="J328" s="693"/>
    </row>
    <row r="329" spans="1:10" ht="16.5">
      <c r="A329"/>
      <c r="B329"/>
      <c r="C329"/>
      <c r="D329"/>
      <c r="E329" s="86"/>
      <c r="F329"/>
      <c r="G329"/>
      <c r="H329"/>
      <c r="I329" s="693"/>
      <c r="J329" s="693"/>
    </row>
    <row r="330" spans="1:10" ht="16.5">
      <c r="A330"/>
      <c r="B330"/>
      <c r="C330"/>
      <c r="D330"/>
      <c r="E330" s="86"/>
      <c r="F330"/>
      <c r="G330"/>
      <c r="H330"/>
      <c r="I330" s="693"/>
      <c r="J330" s="693"/>
    </row>
    <row r="331" spans="1:10" ht="16.5">
      <c r="A331"/>
      <c r="B331"/>
      <c r="C331"/>
      <c r="D331"/>
      <c r="E331" s="86"/>
      <c r="F331"/>
      <c r="G331"/>
      <c r="H331"/>
      <c r="I331" s="693"/>
      <c r="J331" s="693"/>
    </row>
    <row r="332" spans="1:10" ht="16.5">
      <c r="A332"/>
      <c r="B332"/>
      <c r="C332"/>
      <c r="D332"/>
      <c r="E332" s="86"/>
      <c r="F332"/>
      <c r="G332"/>
      <c r="H332"/>
      <c r="I332" s="693"/>
      <c r="J332" s="693"/>
    </row>
    <row r="333" spans="1:10" ht="16.5">
      <c r="A333"/>
      <c r="B333"/>
      <c r="C333"/>
      <c r="D333"/>
      <c r="E333" s="86"/>
      <c r="F333"/>
      <c r="G333"/>
      <c r="H333"/>
      <c r="I333" s="693"/>
      <c r="J333" s="693"/>
    </row>
    <row r="334" spans="1:10" ht="16.5">
      <c r="A334"/>
      <c r="B334"/>
      <c r="C334"/>
      <c r="D334"/>
      <c r="E334" s="86"/>
      <c r="F334"/>
      <c r="G334"/>
      <c r="H334"/>
      <c r="I334" s="693"/>
      <c r="J334" s="693"/>
    </row>
    <row r="335" spans="1:10" ht="16.5">
      <c r="A335"/>
      <c r="B335"/>
      <c r="C335"/>
      <c r="D335"/>
      <c r="E335" s="86"/>
      <c r="F335"/>
      <c r="G335"/>
      <c r="H335"/>
      <c r="I335" s="693"/>
      <c r="J335" s="693"/>
    </row>
    <row r="336" spans="1:10" ht="16.5">
      <c r="A336"/>
      <c r="B336"/>
      <c r="C336"/>
      <c r="D336"/>
      <c r="E336" s="86"/>
      <c r="F336"/>
      <c r="G336"/>
      <c r="H336"/>
      <c r="I336" s="693"/>
      <c r="J336" s="693"/>
    </row>
    <row r="337" spans="1:10" ht="16.5">
      <c r="A337"/>
      <c r="B337"/>
      <c r="C337"/>
      <c r="D337"/>
      <c r="E337" s="86"/>
      <c r="F337"/>
      <c r="G337"/>
      <c r="H337"/>
      <c r="I337" s="693"/>
      <c r="J337" s="693"/>
    </row>
    <row r="338" spans="1:10" ht="16.5">
      <c r="A338"/>
      <c r="B338"/>
      <c r="C338"/>
      <c r="D338"/>
      <c r="E338" s="86"/>
      <c r="F338"/>
      <c r="G338"/>
      <c r="H338"/>
      <c r="I338" s="693"/>
      <c r="J338" s="693"/>
    </row>
    <row r="339" spans="1:10" ht="16.5">
      <c r="A339"/>
      <c r="B339"/>
      <c r="C339"/>
      <c r="D339"/>
      <c r="E339" s="86"/>
      <c r="F339"/>
      <c r="G339"/>
      <c r="H339"/>
      <c r="I339" s="693"/>
      <c r="J339" s="693"/>
    </row>
    <row r="340" spans="1:10" ht="16.5">
      <c r="A340"/>
      <c r="B340"/>
      <c r="C340"/>
      <c r="D340"/>
      <c r="E340" s="86"/>
      <c r="F340"/>
      <c r="G340"/>
      <c r="H340"/>
      <c r="I340" s="693"/>
      <c r="J340" s="693"/>
    </row>
    <row r="341" spans="1:10" ht="16.5">
      <c r="A341"/>
      <c r="B341"/>
      <c r="C341"/>
      <c r="D341"/>
      <c r="E341" s="86"/>
      <c r="F341"/>
      <c r="G341"/>
      <c r="H341"/>
      <c r="I341" s="693"/>
      <c r="J341" s="693"/>
    </row>
    <row r="342" spans="1:10" ht="16.5">
      <c r="A342"/>
      <c r="B342"/>
      <c r="C342"/>
      <c r="D342"/>
      <c r="E342" s="86"/>
      <c r="F342"/>
      <c r="G342"/>
      <c r="H342"/>
      <c r="I342" s="693"/>
      <c r="J342" s="693"/>
    </row>
    <row r="343" spans="1:10" ht="16.5">
      <c r="A343"/>
      <c r="B343"/>
      <c r="C343"/>
      <c r="D343"/>
      <c r="E343" s="86"/>
      <c r="F343"/>
      <c r="G343"/>
      <c r="H343"/>
      <c r="I343" s="693"/>
      <c r="J343" s="693"/>
    </row>
    <row r="344" spans="1:10" ht="16.5">
      <c r="A344"/>
      <c r="B344"/>
      <c r="C344"/>
      <c r="D344"/>
      <c r="E344" s="86"/>
      <c r="F344"/>
      <c r="G344"/>
      <c r="H344"/>
      <c r="I344" s="693"/>
      <c r="J344" s="693"/>
    </row>
    <row r="345" spans="1:10" ht="16.5">
      <c r="A345"/>
      <c r="B345"/>
      <c r="C345"/>
      <c r="D345"/>
      <c r="E345" s="86"/>
      <c r="F345"/>
      <c r="G345"/>
      <c r="H345"/>
      <c r="I345" s="693"/>
      <c r="J345" s="693"/>
    </row>
    <row r="346" spans="1:10" ht="16.5">
      <c r="A346"/>
      <c r="B346"/>
      <c r="C346"/>
      <c r="D346"/>
      <c r="E346" s="86"/>
      <c r="F346"/>
      <c r="G346"/>
      <c r="H346"/>
      <c r="I346" s="693"/>
      <c r="J346" s="693"/>
    </row>
    <row r="347" spans="1:10" ht="16.5">
      <c r="A347"/>
      <c r="B347"/>
      <c r="C347"/>
      <c r="D347"/>
      <c r="E347" s="86"/>
      <c r="F347"/>
      <c r="G347"/>
      <c r="H347"/>
      <c r="I347" s="693"/>
      <c r="J347" s="693"/>
    </row>
    <row r="348" spans="1:10" ht="16.5">
      <c r="A348"/>
      <c r="B348"/>
      <c r="C348"/>
      <c r="D348"/>
      <c r="E348" s="86"/>
      <c r="F348"/>
      <c r="G348"/>
      <c r="H348"/>
      <c r="I348" s="693"/>
      <c r="J348" s="693"/>
    </row>
    <row r="349" spans="1:10" ht="16.5">
      <c r="A349"/>
      <c r="B349"/>
      <c r="C349"/>
      <c r="D349"/>
      <c r="E349" s="86"/>
      <c r="F349"/>
      <c r="G349"/>
      <c r="H349"/>
      <c r="I349" s="693"/>
      <c r="J349" s="693"/>
    </row>
    <row r="350" spans="1:10" ht="16.5">
      <c r="A350"/>
      <c r="B350"/>
      <c r="C350"/>
      <c r="D350"/>
      <c r="E350" s="86"/>
      <c r="F350"/>
      <c r="G350"/>
      <c r="H350"/>
      <c r="I350" s="693"/>
      <c r="J350" s="693"/>
    </row>
    <row r="351" spans="1:10" ht="16.5">
      <c r="A351"/>
      <c r="B351"/>
      <c r="C351"/>
      <c r="D351"/>
      <c r="E351" s="86"/>
      <c r="F351"/>
      <c r="G351"/>
      <c r="H351"/>
      <c r="I351" s="693"/>
      <c r="J351" s="693"/>
    </row>
    <row r="352" spans="1:10" ht="16.5">
      <c r="A352"/>
      <c r="B352"/>
      <c r="C352"/>
      <c r="D352"/>
      <c r="E352" s="86"/>
      <c r="F352"/>
      <c r="G352"/>
      <c r="H352"/>
      <c r="I352" s="693"/>
      <c r="J352" s="693"/>
    </row>
    <row r="353" spans="1:10" ht="16.5">
      <c r="A353"/>
      <c r="B353"/>
      <c r="C353"/>
      <c r="D353"/>
      <c r="E353" s="86"/>
      <c r="F353"/>
      <c r="G353"/>
      <c r="H353"/>
      <c r="I353" s="693"/>
      <c r="J353" s="693"/>
    </row>
    <row r="354" spans="1:10" ht="16.5">
      <c r="A354"/>
      <c r="B354"/>
      <c r="C354"/>
      <c r="D354"/>
      <c r="E354" s="86"/>
      <c r="F354"/>
      <c r="G354"/>
      <c r="H354"/>
      <c r="I354" s="693"/>
      <c r="J354" s="693"/>
    </row>
    <row r="355" spans="1:10" ht="16.5">
      <c r="A355"/>
      <c r="B355"/>
      <c r="C355"/>
      <c r="D355"/>
      <c r="E355" s="86"/>
      <c r="F355"/>
      <c r="G355"/>
      <c r="H355"/>
      <c r="I355" s="693"/>
      <c r="J355" s="693"/>
    </row>
    <row r="356" spans="1:10" ht="16.5">
      <c r="A356"/>
      <c r="B356"/>
      <c r="C356"/>
      <c r="D356"/>
      <c r="E356" s="86"/>
      <c r="F356"/>
      <c r="G356"/>
      <c r="H356"/>
      <c r="I356" s="693"/>
      <c r="J356" s="693"/>
    </row>
    <row r="357" spans="1:10" ht="16.5">
      <c r="A357"/>
      <c r="B357"/>
      <c r="C357"/>
      <c r="D357"/>
      <c r="E357" s="86"/>
      <c r="F357"/>
      <c r="G357"/>
      <c r="H357"/>
      <c r="I357" s="693"/>
      <c r="J357" s="693"/>
    </row>
    <row r="358" spans="1:10" ht="16.5">
      <c r="A358"/>
      <c r="B358"/>
      <c r="C358"/>
      <c r="D358"/>
      <c r="E358" s="86"/>
      <c r="F358"/>
      <c r="G358"/>
      <c r="H358"/>
      <c r="I358" s="693"/>
      <c r="J358" s="693"/>
    </row>
    <row r="359" spans="1:10" ht="16.5">
      <c r="A359"/>
      <c r="B359"/>
      <c r="C359"/>
      <c r="D359"/>
      <c r="E359" s="86"/>
      <c r="F359"/>
      <c r="G359"/>
      <c r="H359"/>
      <c r="I359" s="693"/>
      <c r="J359" s="693"/>
    </row>
    <row r="360" spans="1:10" ht="16.5">
      <c r="A360"/>
      <c r="B360"/>
      <c r="C360"/>
      <c r="D360"/>
      <c r="E360" s="86"/>
      <c r="F360"/>
      <c r="G360"/>
      <c r="H360"/>
      <c r="I360" s="693"/>
      <c r="J360" s="693"/>
    </row>
    <row r="361" spans="1:10" ht="16.5">
      <c r="A361"/>
      <c r="B361"/>
      <c r="C361"/>
      <c r="D361"/>
      <c r="E361" s="86"/>
      <c r="F361"/>
      <c r="G361"/>
      <c r="H361"/>
      <c r="I361" s="693"/>
      <c r="J361" s="693"/>
    </row>
    <row r="362" spans="1:10" ht="16.5">
      <c r="A362"/>
      <c r="B362"/>
      <c r="C362"/>
      <c r="D362"/>
      <c r="E362" s="86"/>
      <c r="F362"/>
      <c r="G362"/>
      <c r="H362"/>
      <c r="I362" s="693"/>
      <c r="J362" s="693"/>
    </row>
    <row r="363" spans="1:10" ht="16.5">
      <c r="A363"/>
      <c r="B363"/>
      <c r="C363"/>
      <c r="D363"/>
      <c r="E363" s="86"/>
      <c r="F363"/>
      <c r="G363"/>
      <c r="H363"/>
      <c r="I363" s="693"/>
      <c r="J363" s="693"/>
    </row>
    <row r="364" spans="1:10" ht="16.5">
      <c r="A364"/>
      <c r="B364"/>
      <c r="C364"/>
      <c r="D364"/>
      <c r="E364" s="86"/>
      <c r="F364"/>
      <c r="G364"/>
      <c r="H364"/>
      <c r="I364" s="693"/>
      <c r="J364" s="693"/>
    </row>
    <row r="365" spans="1:10" ht="16.5">
      <c r="A365"/>
      <c r="B365"/>
      <c r="C365"/>
      <c r="D365"/>
      <c r="E365" s="86"/>
      <c r="F365"/>
      <c r="G365"/>
      <c r="H365"/>
      <c r="I365" s="693"/>
      <c r="J365" s="693"/>
    </row>
    <row r="366" spans="1:10" ht="16.5">
      <c r="A366"/>
      <c r="B366"/>
      <c r="C366"/>
      <c r="D366"/>
      <c r="E366" s="86"/>
      <c r="F366"/>
      <c r="G366"/>
      <c r="H366"/>
      <c r="I366" s="693"/>
      <c r="J366" s="693"/>
    </row>
    <row r="367" spans="1:10" ht="16.5">
      <c r="A367"/>
      <c r="B367"/>
      <c r="C367"/>
      <c r="D367"/>
      <c r="E367" s="86"/>
      <c r="F367"/>
      <c r="G367"/>
      <c r="H367"/>
      <c r="I367" s="693"/>
      <c r="J367" s="693"/>
    </row>
    <row r="368" spans="1:10" ht="16.5">
      <c r="A368"/>
      <c r="B368"/>
      <c r="C368"/>
      <c r="D368"/>
      <c r="E368" s="86"/>
      <c r="F368"/>
      <c r="G368"/>
      <c r="H368"/>
      <c r="I368" s="693"/>
      <c r="J368" s="693"/>
    </row>
    <row r="369" spans="1:10" ht="16.5">
      <c r="A369"/>
      <c r="B369"/>
      <c r="C369"/>
      <c r="D369"/>
      <c r="E369" s="86"/>
      <c r="F369"/>
      <c r="G369"/>
      <c r="H369"/>
      <c r="I369" s="693"/>
      <c r="J369" s="693"/>
    </row>
    <row r="370" spans="1:10" ht="16.5">
      <c r="A370"/>
      <c r="B370"/>
      <c r="C370"/>
      <c r="D370"/>
      <c r="E370" s="86"/>
      <c r="F370"/>
      <c r="G370"/>
      <c r="H370"/>
      <c r="I370" s="693"/>
      <c r="J370" s="693"/>
    </row>
    <row r="371" spans="1:10" ht="16.5">
      <c r="A371"/>
      <c r="B371"/>
      <c r="C371"/>
      <c r="D371"/>
      <c r="E371" s="86"/>
      <c r="F371"/>
      <c r="G371"/>
      <c r="H371"/>
      <c r="I371" s="693"/>
      <c r="J371" s="693"/>
    </row>
    <row r="372" spans="1:10" ht="16.5">
      <c r="A372"/>
      <c r="B372"/>
      <c r="C372"/>
      <c r="D372"/>
      <c r="E372" s="86"/>
      <c r="F372"/>
      <c r="G372"/>
      <c r="H372"/>
      <c r="I372" s="693"/>
      <c r="J372" s="693"/>
    </row>
    <row r="373" spans="1:10" ht="16.5">
      <c r="A373"/>
      <c r="B373"/>
      <c r="C373"/>
      <c r="D373"/>
      <c r="E373" s="86"/>
      <c r="F373"/>
      <c r="G373"/>
      <c r="H373"/>
      <c r="I373" s="693"/>
      <c r="J373" s="693"/>
    </row>
    <row r="374" spans="1:10" ht="16.5">
      <c r="A374"/>
      <c r="B374"/>
      <c r="C374"/>
      <c r="D374"/>
      <c r="E374" s="86"/>
      <c r="F374"/>
      <c r="G374"/>
      <c r="H374"/>
      <c r="I374" s="693"/>
      <c r="J374" s="693"/>
    </row>
    <row r="375" spans="1:10" ht="16.5">
      <c r="A375"/>
      <c r="B375"/>
      <c r="C375"/>
      <c r="D375"/>
      <c r="E375" s="86"/>
      <c r="F375"/>
      <c r="G375"/>
      <c r="H375"/>
      <c r="I375" s="693"/>
      <c r="J375" s="693"/>
    </row>
    <row r="376" spans="1:10" ht="16.5">
      <c r="A376"/>
      <c r="B376"/>
      <c r="C376"/>
      <c r="D376"/>
      <c r="E376" s="86"/>
      <c r="F376"/>
      <c r="G376"/>
      <c r="H376"/>
      <c r="I376" s="693"/>
      <c r="J376" s="693"/>
    </row>
    <row r="377" spans="1:10" ht="16.5">
      <c r="A377"/>
      <c r="B377"/>
      <c r="C377"/>
      <c r="D377"/>
      <c r="E377" s="86"/>
      <c r="F377"/>
      <c r="G377"/>
      <c r="H377"/>
      <c r="I377" s="693"/>
      <c r="J377" s="693"/>
    </row>
    <row r="378" spans="1:10" ht="16.5">
      <c r="A378"/>
      <c r="B378"/>
      <c r="C378"/>
      <c r="D378"/>
      <c r="E378" s="86"/>
      <c r="F378"/>
      <c r="G378"/>
      <c r="H378"/>
      <c r="I378" s="693"/>
      <c r="J378" s="693"/>
    </row>
    <row r="379" spans="1:10" ht="16.5">
      <c r="A379"/>
      <c r="B379"/>
      <c r="C379"/>
      <c r="D379"/>
      <c r="E379" s="86"/>
      <c r="F379"/>
      <c r="G379"/>
      <c r="H379"/>
      <c r="I379" s="693"/>
      <c r="J379" s="693"/>
    </row>
    <row r="380" spans="1:10" ht="16.5">
      <c r="A380"/>
      <c r="B380"/>
      <c r="C380"/>
      <c r="D380"/>
      <c r="E380" s="86"/>
      <c r="F380"/>
      <c r="G380"/>
      <c r="H380"/>
      <c r="I380" s="693"/>
      <c r="J380" s="693"/>
    </row>
    <row r="381" spans="1:10" ht="16.5">
      <c r="A381"/>
      <c r="B381"/>
      <c r="C381"/>
      <c r="D381"/>
      <c r="E381" s="86"/>
      <c r="F381"/>
      <c r="G381"/>
      <c r="H381"/>
      <c r="I381" s="693"/>
      <c r="J381" s="693"/>
    </row>
    <row r="382" spans="1:10" ht="16.5">
      <c r="A382"/>
      <c r="B382"/>
      <c r="C382"/>
      <c r="D382"/>
      <c r="E382" s="86"/>
      <c r="F382"/>
      <c r="G382"/>
      <c r="H382"/>
      <c r="I382" s="693"/>
      <c r="J382" s="693"/>
    </row>
    <row r="383" spans="1:10" ht="16.5">
      <c r="A383"/>
      <c r="B383"/>
      <c r="C383"/>
      <c r="D383"/>
      <c r="E383" s="86"/>
      <c r="F383"/>
      <c r="G383"/>
      <c r="H383"/>
      <c r="I383" s="693"/>
      <c r="J383" s="693"/>
    </row>
    <row r="384" spans="1:10" ht="16.5">
      <c r="A384"/>
      <c r="B384"/>
      <c r="C384"/>
      <c r="D384"/>
      <c r="E384" s="86"/>
      <c r="F384"/>
      <c r="G384"/>
      <c r="H384"/>
      <c r="I384" s="693"/>
      <c r="J384" s="693"/>
    </row>
    <row r="385" spans="1:10" ht="16.5">
      <c r="A385"/>
      <c r="B385"/>
      <c r="C385"/>
      <c r="D385"/>
      <c r="E385" s="86"/>
      <c r="F385"/>
      <c r="G385"/>
      <c r="H385"/>
      <c r="I385" s="693"/>
      <c r="J385" s="693"/>
    </row>
    <row r="386" spans="1:10" ht="16.5">
      <c r="A386"/>
      <c r="B386"/>
      <c r="C386"/>
      <c r="D386"/>
      <c r="E386" s="86"/>
      <c r="F386"/>
      <c r="G386"/>
      <c r="H386"/>
      <c r="I386" s="693"/>
      <c r="J386" s="693"/>
    </row>
    <row r="387" spans="1:10" ht="16.5">
      <c r="A387"/>
      <c r="B387"/>
      <c r="C387"/>
      <c r="D387"/>
      <c r="E387" s="86"/>
      <c r="F387"/>
      <c r="G387"/>
      <c r="H387"/>
      <c r="I387" s="693"/>
      <c r="J387" s="693"/>
    </row>
    <row r="388" spans="1:10" ht="16.5">
      <c r="A388"/>
      <c r="B388"/>
      <c r="C388"/>
      <c r="D388"/>
      <c r="E388" s="86"/>
      <c r="F388"/>
      <c r="G388"/>
      <c r="H388"/>
      <c r="I388" s="693"/>
      <c r="J388" s="693"/>
    </row>
    <row r="389" spans="1:10" ht="16.5">
      <c r="A389"/>
      <c r="B389"/>
      <c r="C389"/>
      <c r="D389"/>
      <c r="E389" s="86"/>
      <c r="F389"/>
      <c r="G389"/>
      <c r="H389"/>
      <c r="I389" s="693"/>
      <c r="J389" s="693"/>
    </row>
    <row r="390" spans="1:10" ht="16.5">
      <c r="A390"/>
      <c r="B390"/>
      <c r="C390"/>
      <c r="D390"/>
      <c r="E390" s="86"/>
      <c r="F390"/>
      <c r="G390"/>
      <c r="H390"/>
      <c r="I390" s="693"/>
      <c r="J390" s="693"/>
    </row>
    <row r="391" spans="1:10" ht="16.5">
      <c r="A391"/>
      <c r="B391"/>
      <c r="C391"/>
      <c r="D391"/>
      <c r="E391" s="86"/>
      <c r="F391"/>
      <c r="G391"/>
      <c r="H391"/>
      <c r="I391" s="693"/>
      <c r="J391" s="693"/>
    </row>
    <row r="392" spans="1:10" ht="16.5">
      <c r="A392"/>
      <c r="B392"/>
      <c r="C392"/>
      <c r="D392"/>
      <c r="E392" s="86"/>
      <c r="F392"/>
      <c r="G392"/>
      <c r="H392"/>
      <c r="I392" s="693"/>
      <c r="J392" s="693"/>
    </row>
    <row r="393" spans="1:10" ht="16.5">
      <c r="A393"/>
      <c r="B393"/>
      <c r="C393"/>
      <c r="D393"/>
      <c r="E393" s="86"/>
      <c r="F393"/>
      <c r="G393"/>
      <c r="H393"/>
      <c r="I393" s="693"/>
      <c r="J393" s="693"/>
    </row>
    <row r="394" spans="1:10" ht="16.5">
      <c r="A394"/>
      <c r="B394"/>
      <c r="C394"/>
      <c r="D394"/>
      <c r="E394" s="86"/>
      <c r="F394"/>
      <c r="G394"/>
      <c r="H394"/>
      <c r="I394" s="693"/>
      <c r="J394" s="693"/>
    </row>
    <row r="395" spans="1:10" ht="16.5">
      <c r="A395"/>
      <c r="B395"/>
      <c r="C395"/>
      <c r="D395"/>
      <c r="E395" s="86"/>
      <c r="F395"/>
      <c r="G395"/>
      <c r="H395"/>
      <c r="I395" s="693"/>
      <c r="J395" s="693"/>
    </row>
    <row r="396" spans="1:10" ht="16.5">
      <c r="A396"/>
      <c r="B396"/>
      <c r="C396"/>
      <c r="D396"/>
      <c r="E396" s="86"/>
      <c r="F396"/>
      <c r="G396"/>
      <c r="H396"/>
      <c r="I396" s="693"/>
      <c r="J396" s="693"/>
    </row>
    <row r="397" spans="1:10" ht="16.5">
      <c r="A397"/>
      <c r="B397"/>
      <c r="C397"/>
      <c r="D397"/>
      <c r="E397" s="86"/>
      <c r="F397"/>
      <c r="G397"/>
      <c r="H397"/>
      <c r="I397" s="693"/>
      <c r="J397" s="693"/>
    </row>
    <row r="398" spans="1:10" ht="16.5">
      <c r="A398"/>
      <c r="B398"/>
      <c r="C398"/>
      <c r="D398"/>
      <c r="E398" s="86"/>
      <c r="F398"/>
      <c r="G398"/>
      <c r="H398"/>
      <c r="I398" s="693"/>
      <c r="J398" s="693"/>
    </row>
    <row r="399" spans="1:10" ht="16.5">
      <c r="A399"/>
      <c r="B399"/>
      <c r="C399"/>
      <c r="D399"/>
      <c r="E399" s="86"/>
      <c r="F399"/>
      <c r="G399"/>
      <c r="H399"/>
      <c r="I399" s="693"/>
      <c r="J399" s="693"/>
    </row>
    <row r="400" spans="1:10" ht="16.5">
      <c r="A400"/>
      <c r="B400"/>
      <c r="C400"/>
      <c r="D400"/>
      <c r="E400" s="86"/>
      <c r="F400"/>
      <c r="G400"/>
      <c r="H400"/>
      <c r="I400" s="693"/>
      <c r="J400" s="693"/>
    </row>
    <row r="401" spans="1:10" ht="16.5">
      <c r="A401"/>
      <c r="B401"/>
      <c r="C401"/>
      <c r="D401"/>
      <c r="E401" s="86"/>
      <c r="F401"/>
      <c r="G401"/>
      <c r="H401"/>
      <c r="I401" s="693"/>
      <c r="J401" s="693"/>
    </row>
    <row r="402" spans="1:10" ht="16.5">
      <c r="A402"/>
      <c r="B402"/>
      <c r="C402"/>
      <c r="D402"/>
      <c r="E402" s="86"/>
      <c r="F402"/>
      <c r="G402"/>
      <c r="H402"/>
      <c r="I402" s="693"/>
      <c r="J402" s="693"/>
    </row>
    <row r="403" spans="1:10" ht="16.5">
      <c r="A403"/>
      <c r="B403"/>
      <c r="C403"/>
      <c r="D403"/>
      <c r="E403" s="86"/>
      <c r="F403"/>
      <c r="G403"/>
      <c r="H403"/>
      <c r="I403" s="693"/>
      <c r="J403" s="693"/>
    </row>
    <row r="404" spans="1:10" ht="16.5">
      <c r="A404"/>
      <c r="B404"/>
      <c r="C404"/>
      <c r="D404"/>
      <c r="E404" s="86"/>
      <c r="F404"/>
      <c r="G404"/>
      <c r="H404"/>
      <c r="I404" s="693"/>
      <c r="J404" s="693"/>
    </row>
    <row r="405" spans="1:10" ht="16.5">
      <c r="A405"/>
      <c r="B405"/>
      <c r="C405"/>
      <c r="D405"/>
      <c r="E405" s="86"/>
      <c r="F405"/>
      <c r="G405"/>
      <c r="H405"/>
      <c r="I405" s="693"/>
      <c r="J405" s="693"/>
    </row>
    <row r="406" spans="1:10" ht="16.5">
      <c r="A406"/>
      <c r="B406"/>
      <c r="C406"/>
      <c r="D406"/>
      <c r="E406" s="86"/>
      <c r="F406"/>
      <c r="G406"/>
      <c r="H406"/>
      <c r="I406" s="693"/>
      <c r="J406" s="693"/>
    </row>
    <row r="407" spans="1:10" ht="16.5">
      <c r="A407"/>
      <c r="B407"/>
      <c r="C407"/>
      <c r="D407"/>
      <c r="E407" s="86"/>
      <c r="F407"/>
      <c r="G407"/>
      <c r="H407"/>
      <c r="I407" s="693"/>
      <c r="J407" s="693"/>
    </row>
    <row r="408" spans="1:10" ht="16.5">
      <c r="A408"/>
      <c r="B408"/>
      <c r="C408"/>
      <c r="D408"/>
      <c r="E408" s="86"/>
      <c r="F408"/>
      <c r="G408"/>
      <c r="H408"/>
      <c r="I408" s="693"/>
      <c r="J408" s="693"/>
    </row>
    <row r="409" spans="1:10" ht="16.5">
      <c r="A409"/>
      <c r="B409"/>
      <c r="C409"/>
      <c r="D409"/>
      <c r="E409" s="86"/>
      <c r="F409"/>
      <c r="G409"/>
      <c r="H409"/>
      <c r="I409" s="693"/>
      <c r="J409" s="693"/>
    </row>
    <row r="410" spans="1:10" ht="16.5">
      <c r="A410"/>
      <c r="B410"/>
      <c r="C410"/>
      <c r="D410"/>
      <c r="E410" s="86"/>
      <c r="F410"/>
      <c r="G410"/>
      <c r="H410"/>
      <c r="I410" s="693"/>
      <c r="J410" s="693"/>
    </row>
    <row r="411" spans="1:10" ht="16.5">
      <c r="A411"/>
      <c r="B411"/>
      <c r="C411"/>
      <c r="D411"/>
      <c r="E411" s="86"/>
      <c r="F411"/>
      <c r="G411"/>
      <c r="H411"/>
      <c r="I411" s="693"/>
      <c r="J411" s="693"/>
    </row>
    <row r="412" spans="1:10" ht="16.5">
      <c r="A412"/>
      <c r="B412"/>
      <c r="C412"/>
      <c r="D412"/>
      <c r="E412" s="86"/>
      <c r="F412"/>
      <c r="G412"/>
      <c r="H412"/>
      <c r="I412" s="693"/>
      <c r="J412" s="693"/>
    </row>
    <row r="413" spans="1:10" ht="16.5">
      <c r="A413"/>
      <c r="B413"/>
      <c r="C413"/>
      <c r="D413"/>
      <c r="E413" s="86"/>
      <c r="F413"/>
      <c r="G413"/>
      <c r="H413"/>
      <c r="I413" s="693"/>
      <c r="J413" s="693"/>
    </row>
    <row r="414" spans="1:10" ht="16.5">
      <c r="A414"/>
      <c r="B414"/>
      <c r="C414"/>
      <c r="D414"/>
      <c r="E414" s="86"/>
      <c r="F414"/>
      <c r="G414"/>
      <c r="H414"/>
      <c r="I414" s="693"/>
      <c r="J414" s="693"/>
    </row>
    <row r="415" spans="1:10" ht="16.5">
      <c r="A415"/>
      <c r="B415"/>
      <c r="C415"/>
      <c r="D415"/>
      <c r="E415" s="86"/>
      <c r="F415"/>
      <c r="G415"/>
      <c r="H415"/>
      <c r="I415" s="693"/>
      <c r="J415" s="693"/>
    </row>
    <row r="416" spans="1:10" ht="16.5">
      <c r="A416"/>
      <c r="B416"/>
      <c r="C416"/>
      <c r="D416"/>
      <c r="E416" s="86"/>
      <c r="F416"/>
      <c r="G416"/>
      <c r="H416"/>
      <c r="I416" s="693"/>
      <c r="J416" s="693"/>
    </row>
    <row r="417" spans="1:10" ht="16.5">
      <c r="A417"/>
      <c r="B417"/>
      <c r="C417"/>
      <c r="D417"/>
      <c r="E417" s="86"/>
      <c r="F417"/>
      <c r="G417"/>
      <c r="H417"/>
      <c r="I417" s="693"/>
      <c r="J417" s="693"/>
    </row>
    <row r="418" spans="1:10" ht="16.5">
      <c r="A418"/>
      <c r="B418"/>
      <c r="C418"/>
      <c r="D418"/>
      <c r="E418" s="86"/>
      <c r="F418"/>
      <c r="G418"/>
      <c r="H418"/>
      <c r="I418" s="693"/>
      <c r="J418" s="693"/>
    </row>
    <row r="419" spans="1:10" ht="16.5">
      <c r="A419"/>
      <c r="B419"/>
      <c r="C419"/>
      <c r="D419"/>
      <c r="E419" s="86"/>
      <c r="F419"/>
      <c r="G419"/>
      <c r="H419"/>
      <c r="I419" s="693"/>
      <c r="J419" s="693"/>
    </row>
    <row r="420" spans="1:10" ht="16.5">
      <c r="A420"/>
      <c r="B420"/>
      <c r="C420"/>
      <c r="D420"/>
      <c r="E420" s="86"/>
      <c r="F420"/>
      <c r="G420"/>
      <c r="H420"/>
      <c r="I420" s="693"/>
      <c r="J420" s="693"/>
    </row>
    <row r="421" spans="1:10" ht="16.5">
      <c r="A421"/>
      <c r="B421"/>
      <c r="C421"/>
      <c r="D421"/>
      <c r="E421" s="86"/>
      <c r="F421"/>
      <c r="G421"/>
      <c r="H421"/>
      <c r="I421" s="693"/>
      <c r="J421" s="693"/>
    </row>
    <row r="422" spans="1:10" ht="16.5">
      <c r="A422"/>
      <c r="B422"/>
      <c r="C422"/>
      <c r="D422"/>
      <c r="E422" s="86"/>
      <c r="F422"/>
      <c r="G422"/>
      <c r="H422"/>
      <c r="I422" s="693"/>
      <c r="J422" s="693"/>
    </row>
    <row r="423" spans="1:10" ht="16.5">
      <c r="A423"/>
      <c r="B423"/>
      <c r="C423"/>
      <c r="D423"/>
      <c r="E423" s="86"/>
      <c r="F423"/>
      <c r="G423"/>
      <c r="H423"/>
      <c r="I423" s="693"/>
      <c r="J423" s="693"/>
    </row>
    <row r="424" spans="1:10" ht="16.5">
      <c r="A424"/>
      <c r="B424"/>
      <c r="C424"/>
      <c r="D424"/>
      <c r="E424" s="86"/>
      <c r="F424"/>
      <c r="G424"/>
      <c r="H424"/>
      <c r="I424" s="693"/>
      <c r="J424" s="693"/>
    </row>
    <row r="425" spans="1:10" ht="16.5">
      <c r="A425"/>
      <c r="B425"/>
      <c r="C425"/>
      <c r="D425"/>
      <c r="E425" s="86"/>
      <c r="F425"/>
      <c r="G425"/>
      <c r="H425"/>
      <c r="I425" s="693"/>
      <c r="J425" s="693"/>
    </row>
    <row r="426" spans="1:10" ht="16.5">
      <c r="A426"/>
      <c r="B426"/>
      <c r="C426"/>
      <c r="D426"/>
      <c r="E426" s="86"/>
      <c r="F426"/>
      <c r="G426"/>
      <c r="H426"/>
      <c r="I426" s="693"/>
      <c r="J426" s="693"/>
    </row>
    <row r="427" spans="1:10" ht="16.5">
      <c r="A427"/>
      <c r="B427"/>
      <c r="C427"/>
      <c r="D427"/>
      <c r="E427" s="86"/>
      <c r="F427"/>
      <c r="G427"/>
      <c r="H427"/>
      <c r="I427" s="693"/>
      <c r="J427" s="693"/>
    </row>
    <row r="428" spans="1:10" ht="16.5">
      <c r="A428"/>
      <c r="B428"/>
      <c r="C428"/>
      <c r="D428"/>
      <c r="E428" s="86"/>
      <c r="F428"/>
      <c r="G428"/>
      <c r="H428"/>
      <c r="I428" s="693"/>
      <c r="J428" s="693"/>
    </row>
    <row r="429" spans="1:10" ht="16.5">
      <c r="A429"/>
      <c r="B429"/>
      <c r="C429"/>
      <c r="D429"/>
      <c r="E429" s="86"/>
      <c r="F429"/>
      <c r="G429"/>
      <c r="H429"/>
      <c r="I429" s="693"/>
      <c r="J429" s="693"/>
    </row>
    <row r="430" spans="1:10" ht="16.5">
      <c r="A430"/>
      <c r="B430"/>
      <c r="C430"/>
      <c r="D430"/>
      <c r="E430" s="86"/>
      <c r="F430"/>
      <c r="G430"/>
      <c r="H430"/>
      <c r="I430" s="693"/>
      <c r="J430" s="693"/>
    </row>
    <row r="431" spans="1:10" ht="16.5">
      <c r="A431"/>
      <c r="B431"/>
      <c r="C431"/>
      <c r="D431"/>
      <c r="E431" s="86"/>
      <c r="F431"/>
      <c r="G431"/>
      <c r="H431"/>
      <c r="I431" s="693"/>
      <c r="J431" s="693"/>
    </row>
    <row r="432" spans="1:10" ht="16.5">
      <c r="A432"/>
      <c r="B432"/>
      <c r="C432"/>
      <c r="D432"/>
      <c r="E432" s="86"/>
      <c r="F432"/>
      <c r="G432"/>
      <c r="H432"/>
      <c r="I432" s="693"/>
      <c r="J432" s="693"/>
    </row>
    <row r="433" spans="1:10" ht="16.5">
      <c r="A433"/>
      <c r="B433"/>
      <c r="C433"/>
      <c r="D433"/>
      <c r="E433" s="86"/>
      <c r="F433"/>
      <c r="G433"/>
      <c r="H433"/>
      <c r="I433" s="693"/>
      <c r="J433" s="693"/>
    </row>
    <row r="434" spans="1:10" ht="16.5">
      <c r="A434"/>
      <c r="B434"/>
      <c r="C434"/>
      <c r="D434"/>
      <c r="E434" s="86"/>
      <c r="F434"/>
      <c r="G434"/>
      <c r="H434"/>
      <c r="I434" s="693"/>
      <c r="J434" s="693"/>
    </row>
    <row r="435" spans="1:10" ht="16.5">
      <c r="A435"/>
      <c r="B435"/>
      <c r="C435"/>
      <c r="D435"/>
      <c r="E435" s="86"/>
      <c r="F435"/>
      <c r="G435"/>
      <c r="H435"/>
      <c r="I435" s="693"/>
      <c r="J435" s="693"/>
    </row>
    <row r="436" spans="1:10" ht="16.5">
      <c r="A436"/>
      <c r="B436"/>
      <c r="C436"/>
      <c r="D436"/>
      <c r="E436" s="86"/>
      <c r="F436"/>
      <c r="G436"/>
      <c r="H436"/>
      <c r="I436" s="693"/>
      <c r="J436" s="693"/>
    </row>
    <row r="437" spans="1:10" ht="16.5">
      <c r="A437"/>
      <c r="B437"/>
      <c r="C437"/>
      <c r="D437"/>
      <c r="E437" s="86"/>
      <c r="F437"/>
      <c r="G437"/>
      <c r="H437"/>
      <c r="I437" s="693"/>
      <c r="J437" s="693"/>
    </row>
    <row r="438" spans="1:10" ht="16.5">
      <c r="A438"/>
      <c r="B438"/>
      <c r="C438"/>
      <c r="D438"/>
      <c r="E438" s="86"/>
      <c r="F438"/>
      <c r="G438"/>
      <c r="H438"/>
      <c r="I438" s="693"/>
      <c r="J438" s="693"/>
    </row>
    <row r="439" spans="1:10" ht="16.5">
      <c r="A439"/>
      <c r="B439"/>
      <c r="C439"/>
      <c r="D439"/>
      <c r="E439" s="86"/>
      <c r="F439"/>
      <c r="G439"/>
      <c r="H439"/>
      <c r="I439" s="693"/>
      <c r="J439" s="693"/>
    </row>
    <row r="440" spans="1:10" ht="16.5">
      <c r="A440"/>
      <c r="B440"/>
      <c r="C440"/>
      <c r="D440"/>
      <c r="E440" s="86"/>
      <c r="F440"/>
      <c r="G440"/>
      <c r="H440"/>
      <c r="I440" s="693"/>
      <c r="J440" s="693"/>
    </row>
    <row r="441" spans="1:10" ht="16.5">
      <c r="A441"/>
      <c r="B441"/>
      <c r="C441"/>
      <c r="D441"/>
      <c r="E441" s="86"/>
      <c r="F441"/>
      <c r="G441"/>
      <c r="H441"/>
      <c r="I441" s="693"/>
      <c r="J441" s="693"/>
    </row>
    <row r="442" spans="1:10" ht="16.5">
      <c r="A442"/>
      <c r="B442"/>
      <c r="C442"/>
      <c r="D442"/>
      <c r="E442" s="86"/>
      <c r="F442"/>
      <c r="G442"/>
      <c r="H442"/>
      <c r="I442" s="693"/>
      <c r="J442" s="693"/>
    </row>
    <row r="443" spans="1:10" ht="16.5">
      <c r="A443"/>
      <c r="B443"/>
      <c r="C443"/>
      <c r="D443"/>
      <c r="E443" s="86"/>
      <c r="F443"/>
      <c r="G443"/>
      <c r="H443"/>
      <c r="I443" s="693"/>
      <c r="J443" s="693"/>
    </row>
    <row r="444" spans="1:10" ht="16.5">
      <c r="A444"/>
      <c r="B444"/>
      <c r="C444"/>
      <c r="D444"/>
      <c r="E444" s="86"/>
      <c r="F444"/>
      <c r="G444"/>
      <c r="H444"/>
      <c r="I444" s="693"/>
      <c r="J444" s="693"/>
    </row>
    <row r="445" spans="1:10" ht="16.5">
      <c r="A445"/>
      <c r="B445"/>
      <c r="C445"/>
      <c r="D445"/>
      <c r="E445" s="86"/>
      <c r="F445"/>
      <c r="G445"/>
      <c r="H445"/>
      <c r="I445" s="693"/>
      <c r="J445" s="693"/>
    </row>
    <row r="446" spans="1:10" ht="16.5">
      <c r="A446"/>
      <c r="B446"/>
      <c r="C446"/>
      <c r="D446"/>
      <c r="E446" s="86"/>
      <c r="F446"/>
      <c r="G446"/>
      <c r="H446"/>
      <c r="I446" s="693"/>
      <c r="J446" s="693"/>
    </row>
    <row r="447" spans="1:10" ht="16.5">
      <c r="A447"/>
      <c r="B447"/>
      <c r="C447"/>
      <c r="D447"/>
      <c r="E447" s="86"/>
      <c r="F447"/>
      <c r="G447"/>
      <c r="H447"/>
      <c r="I447" s="693"/>
      <c r="J447" s="693"/>
    </row>
    <row r="448" spans="1:10" ht="16.5">
      <c r="A448"/>
      <c r="B448"/>
      <c r="C448"/>
      <c r="D448"/>
      <c r="E448" s="86"/>
      <c r="F448"/>
      <c r="G448"/>
      <c r="H448"/>
      <c r="I448" s="693"/>
      <c r="J448" s="693"/>
    </row>
    <row r="449" spans="1:10" ht="16.5">
      <c r="A449"/>
      <c r="B449"/>
      <c r="C449"/>
      <c r="D449"/>
      <c r="E449" s="86"/>
      <c r="F449"/>
      <c r="G449"/>
      <c r="H449"/>
      <c r="I449" s="693"/>
      <c r="J449" s="693"/>
    </row>
    <row r="450" spans="1:10" ht="16.5">
      <c r="A450"/>
      <c r="B450"/>
      <c r="C450"/>
      <c r="D450"/>
      <c r="E450" s="86"/>
      <c r="F450"/>
      <c r="G450"/>
      <c r="H450"/>
      <c r="I450" s="693"/>
      <c r="J450" s="693"/>
    </row>
    <row r="451" spans="1:10" ht="16.5">
      <c r="A451"/>
      <c r="B451"/>
      <c r="C451"/>
      <c r="D451"/>
      <c r="E451" s="86"/>
      <c r="F451"/>
      <c r="G451"/>
      <c r="H451"/>
      <c r="I451" s="693"/>
      <c r="J451" s="693"/>
    </row>
    <row r="452" spans="1:10" ht="16.5">
      <c r="A452"/>
      <c r="B452"/>
      <c r="C452"/>
      <c r="D452"/>
      <c r="E452" s="86"/>
      <c r="F452"/>
      <c r="G452"/>
      <c r="H452"/>
      <c r="I452" s="693"/>
      <c r="J452" s="693"/>
    </row>
    <row r="453" spans="1:10" ht="16.5">
      <c r="A453"/>
      <c r="B453"/>
      <c r="C453"/>
      <c r="D453"/>
      <c r="E453" s="86"/>
      <c r="F453"/>
      <c r="G453"/>
      <c r="H453"/>
      <c r="I453" s="693"/>
      <c r="J453" s="693"/>
    </row>
    <row r="454" spans="1:10" ht="16.5">
      <c r="A454"/>
      <c r="B454"/>
      <c r="C454"/>
      <c r="D454"/>
      <c r="E454" s="86"/>
      <c r="F454"/>
      <c r="G454"/>
      <c r="H454"/>
      <c r="I454" s="693"/>
      <c r="J454" s="693"/>
    </row>
    <row r="455" spans="1:10" ht="16.5">
      <c r="A455"/>
      <c r="B455"/>
      <c r="C455"/>
      <c r="D455"/>
      <c r="E455" s="86"/>
      <c r="F455"/>
      <c r="G455"/>
      <c r="H455"/>
      <c r="I455" s="693"/>
      <c r="J455" s="693"/>
    </row>
    <row r="456" spans="1:10" ht="16.5">
      <c r="A456"/>
      <c r="B456"/>
      <c r="C456"/>
      <c r="D456"/>
      <c r="E456" s="86"/>
      <c r="F456"/>
      <c r="G456"/>
      <c r="H456"/>
      <c r="I456" s="693"/>
      <c r="J456" s="693"/>
    </row>
    <row r="457" spans="1:10" ht="16.5">
      <c r="A457"/>
      <c r="B457"/>
      <c r="C457"/>
      <c r="D457"/>
      <c r="E457" s="86"/>
      <c r="F457"/>
      <c r="G457"/>
      <c r="H457"/>
      <c r="I457" s="693"/>
      <c r="J457" s="693"/>
    </row>
    <row r="458" spans="1:10" ht="16.5">
      <c r="A458"/>
      <c r="B458"/>
      <c r="C458"/>
      <c r="D458"/>
      <c r="E458" s="86"/>
      <c r="F458"/>
      <c r="G458"/>
      <c r="H458"/>
      <c r="I458" s="693"/>
      <c r="J458" s="693"/>
    </row>
    <row r="459" spans="1:10" ht="16.5">
      <c r="A459"/>
      <c r="B459"/>
      <c r="C459"/>
      <c r="D459"/>
      <c r="E459" s="86"/>
      <c r="F459"/>
      <c r="G459"/>
      <c r="H459"/>
      <c r="I459" s="693"/>
      <c r="J459" s="693"/>
    </row>
    <row r="460" spans="1:10" ht="16.5">
      <c r="A460"/>
      <c r="B460"/>
      <c r="C460"/>
      <c r="D460"/>
      <c r="E460" s="86"/>
      <c r="F460"/>
      <c r="G460"/>
      <c r="H460"/>
      <c r="I460" s="693"/>
      <c r="J460" s="693"/>
    </row>
    <row r="461" spans="1:10" ht="16.5">
      <c r="A461"/>
      <c r="B461"/>
      <c r="C461"/>
      <c r="D461"/>
      <c r="E461" s="86"/>
      <c r="F461"/>
      <c r="G461"/>
      <c r="H461"/>
      <c r="I461" s="693"/>
      <c r="J461" s="693"/>
    </row>
    <row r="462" spans="1:10" ht="16.5">
      <c r="A462"/>
      <c r="B462"/>
      <c r="C462"/>
      <c r="D462"/>
      <c r="E462" s="86"/>
      <c r="F462"/>
      <c r="G462"/>
      <c r="H462"/>
      <c r="I462" s="693"/>
      <c r="J462" s="693"/>
    </row>
    <row r="463" spans="1:10" ht="16.5">
      <c r="A463"/>
      <c r="B463"/>
      <c r="C463"/>
      <c r="D463"/>
      <c r="E463" s="86"/>
      <c r="F463"/>
      <c r="G463"/>
      <c r="H463"/>
      <c r="I463" s="693"/>
      <c r="J463" s="693"/>
    </row>
    <row r="464" spans="1:10" ht="16.5">
      <c r="A464"/>
      <c r="B464"/>
      <c r="C464"/>
      <c r="D464"/>
      <c r="E464" s="86"/>
      <c r="F464"/>
      <c r="G464"/>
      <c r="H464"/>
      <c r="I464" s="693"/>
      <c r="J464" s="693"/>
    </row>
    <row r="465" spans="1:10" ht="16.5">
      <c r="A465"/>
      <c r="B465"/>
      <c r="C465"/>
      <c r="D465"/>
      <c r="E465" s="86"/>
      <c r="F465"/>
      <c r="G465"/>
      <c r="H465"/>
      <c r="I465" s="693"/>
      <c r="J465" s="693"/>
    </row>
    <row r="466" spans="1:10" ht="16.5">
      <c r="A466"/>
      <c r="B466"/>
      <c r="C466"/>
      <c r="D466"/>
      <c r="E466" s="86"/>
      <c r="F466"/>
      <c r="G466"/>
      <c r="H466"/>
      <c r="I466" s="693"/>
      <c r="J466" s="693"/>
    </row>
    <row r="467" spans="1:10" ht="16.5">
      <c r="A467"/>
      <c r="B467"/>
      <c r="C467"/>
      <c r="D467"/>
      <c r="E467" s="86"/>
      <c r="F467"/>
      <c r="G467"/>
      <c r="H467"/>
      <c r="I467" s="693"/>
      <c r="J467" s="693"/>
    </row>
    <row r="468" spans="1:10" ht="16.5">
      <c r="A468"/>
      <c r="B468"/>
      <c r="C468"/>
      <c r="D468"/>
      <c r="E468" s="86"/>
      <c r="F468"/>
      <c r="G468"/>
      <c r="H468"/>
      <c r="I468" s="693"/>
      <c r="J468" s="693"/>
    </row>
    <row r="469" spans="1:10" ht="16.5">
      <c r="A469"/>
      <c r="B469"/>
      <c r="C469"/>
      <c r="D469"/>
      <c r="E469" s="86"/>
      <c r="F469"/>
      <c r="G469"/>
      <c r="H469"/>
      <c r="I469" s="693"/>
      <c r="J469" s="693"/>
    </row>
    <row r="470" spans="1:10" ht="16.5">
      <c r="A470"/>
      <c r="B470"/>
      <c r="C470"/>
      <c r="D470"/>
      <c r="E470" s="86"/>
      <c r="F470"/>
      <c r="G470"/>
      <c r="H470"/>
      <c r="I470" s="693"/>
      <c r="J470" s="693"/>
    </row>
    <row r="471" spans="1:10" ht="16.5">
      <c r="A471"/>
      <c r="B471"/>
      <c r="C471"/>
      <c r="D471"/>
      <c r="E471" s="86"/>
      <c r="F471"/>
      <c r="G471"/>
      <c r="H471"/>
      <c r="I471" s="693"/>
      <c r="J471" s="693"/>
    </row>
    <row r="472" spans="1:10" ht="16.5">
      <c r="A472"/>
      <c r="B472"/>
      <c r="C472"/>
      <c r="D472"/>
      <c r="E472" s="86"/>
      <c r="F472"/>
      <c r="G472"/>
      <c r="H472"/>
      <c r="I472" s="693"/>
      <c r="J472" s="693"/>
    </row>
    <row r="473" spans="1:10" ht="16.5">
      <c r="A473"/>
      <c r="B473"/>
      <c r="C473"/>
      <c r="D473"/>
      <c r="E473" s="86"/>
      <c r="F473"/>
      <c r="G473"/>
      <c r="H473"/>
      <c r="I473" s="693"/>
      <c r="J473" s="693"/>
    </row>
    <row r="474" spans="1:10" ht="16.5">
      <c r="A474"/>
      <c r="B474"/>
      <c r="C474"/>
      <c r="D474"/>
      <c r="E474" s="86"/>
      <c r="F474"/>
      <c r="G474"/>
      <c r="H474"/>
      <c r="I474" s="693"/>
      <c r="J474" s="693"/>
    </row>
    <row r="475" spans="1:10" ht="16.5">
      <c r="A475"/>
      <c r="B475"/>
      <c r="C475"/>
      <c r="D475"/>
      <c r="E475" s="86"/>
      <c r="F475"/>
      <c r="G475"/>
      <c r="H475"/>
      <c r="I475" s="693"/>
      <c r="J475" s="693"/>
    </row>
    <row r="476" spans="1:10" ht="16.5">
      <c r="A476"/>
      <c r="B476"/>
      <c r="C476"/>
      <c r="D476"/>
      <c r="E476" s="86"/>
      <c r="F476"/>
      <c r="G476"/>
      <c r="H476"/>
      <c r="I476" s="693"/>
      <c r="J476" s="693"/>
    </row>
    <row r="477" spans="1:10" ht="16.5">
      <c r="A477"/>
      <c r="B477"/>
      <c r="C477"/>
      <c r="D477"/>
      <c r="E477" s="86"/>
      <c r="F477"/>
      <c r="G477"/>
      <c r="H477"/>
      <c r="I477" s="693"/>
      <c r="J477" s="693"/>
    </row>
    <row r="478" spans="1:10" ht="16.5">
      <c r="A478"/>
      <c r="B478"/>
      <c r="C478"/>
      <c r="D478"/>
      <c r="E478" s="86"/>
      <c r="F478"/>
      <c r="G478"/>
      <c r="H478"/>
      <c r="I478" s="693"/>
      <c r="J478" s="693"/>
    </row>
    <row r="479" spans="1:10" ht="16.5">
      <c r="A479"/>
      <c r="B479"/>
      <c r="C479"/>
      <c r="D479"/>
      <c r="E479" s="86"/>
      <c r="F479"/>
      <c r="G479"/>
      <c r="H479"/>
      <c r="I479" s="693"/>
      <c r="J479" s="693"/>
    </row>
    <row r="480" spans="1:10" ht="16.5">
      <c r="A480"/>
      <c r="B480"/>
      <c r="C480"/>
      <c r="D480"/>
      <c r="E480" s="86"/>
      <c r="F480"/>
      <c r="G480"/>
      <c r="H480"/>
      <c r="I480" s="693"/>
      <c r="J480" s="693"/>
    </row>
    <row r="481" spans="1:10" ht="16.5">
      <c r="A481"/>
      <c r="B481"/>
      <c r="C481"/>
      <c r="D481"/>
      <c r="E481" s="86"/>
      <c r="F481"/>
      <c r="G481"/>
      <c r="H481"/>
      <c r="I481" s="693"/>
      <c r="J481" s="693"/>
    </row>
    <row r="482" spans="1:10" ht="16.5">
      <c r="A482"/>
      <c r="B482"/>
      <c r="C482"/>
      <c r="D482"/>
      <c r="E482" s="86"/>
      <c r="F482"/>
      <c r="G482"/>
      <c r="H482"/>
      <c r="I482" s="693"/>
      <c r="J482" s="693"/>
    </row>
    <row r="483" spans="1:10" ht="16.5">
      <c r="A483"/>
      <c r="B483"/>
      <c r="C483"/>
      <c r="D483"/>
      <c r="E483" s="86"/>
      <c r="F483"/>
      <c r="G483"/>
      <c r="H483"/>
      <c r="I483" s="693"/>
      <c r="J483" s="693"/>
    </row>
    <row r="484" spans="1:10" ht="16.5">
      <c r="A484"/>
      <c r="B484"/>
      <c r="C484"/>
      <c r="D484"/>
      <c r="E484" s="86"/>
      <c r="F484"/>
      <c r="G484"/>
      <c r="H484"/>
      <c r="I484" s="693"/>
      <c r="J484" s="693"/>
    </row>
    <row r="485" spans="1:10" ht="16.5">
      <c r="A485"/>
      <c r="B485"/>
      <c r="C485"/>
      <c r="D485"/>
      <c r="E485" s="86"/>
      <c r="F485"/>
      <c r="G485"/>
      <c r="H485"/>
      <c r="I485" s="693"/>
      <c r="J485" s="693"/>
    </row>
    <row r="486" spans="1:10" ht="16.5">
      <c r="A486"/>
      <c r="B486"/>
      <c r="C486"/>
      <c r="D486"/>
      <c r="E486" s="86"/>
      <c r="F486"/>
      <c r="G486"/>
      <c r="H486"/>
      <c r="I486" s="693"/>
      <c r="J486" s="693"/>
    </row>
    <row r="487" spans="1:10" ht="16.5">
      <c r="A487"/>
      <c r="B487"/>
      <c r="C487"/>
      <c r="D487"/>
      <c r="E487" s="86"/>
      <c r="F487"/>
      <c r="G487"/>
      <c r="H487"/>
      <c r="I487" s="693"/>
      <c r="J487" s="693"/>
    </row>
    <row r="488" spans="1:10" ht="16.5">
      <c r="A488"/>
      <c r="B488"/>
      <c r="C488"/>
      <c r="D488"/>
      <c r="E488" s="86"/>
      <c r="F488"/>
      <c r="G488"/>
      <c r="H488"/>
      <c r="I488" s="693"/>
      <c r="J488" s="693"/>
    </row>
    <row r="489" spans="1:10" ht="16.5">
      <c r="A489"/>
      <c r="B489"/>
      <c r="C489"/>
      <c r="D489"/>
      <c r="E489" s="86"/>
      <c r="F489"/>
      <c r="G489"/>
      <c r="H489"/>
      <c r="I489" s="693"/>
      <c r="J489" s="693"/>
    </row>
    <row r="490" spans="1:10" ht="16.5">
      <c r="A490"/>
      <c r="B490"/>
      <c r="C490"/>
      <c r="D490"/>
      <c r="E490" s="86"/>
      <c r="F490"/>
      <c r="G490"/>
      <c r="H490"/>
      <c r="I490" s="693"/>
      <c r="J490" s="693"/>
    </row>
    <row r="491" spans="1:10" ht="16.5">
      <c r="A491"/>
      <c r="B491"/>
      <c r="C491"/>
      <c r="D491"/>
      <c r="E491" s="86"/>
      <c r="F491"/>
      <c r="G491"/>
      <c r="H491"/>
      <c r="I491" s="693"/>
      <c r="J491" s="693"/>
    </row>
    <row r="492" spans="1:10" ht="16.5">
      <c r="A492"/>
      <c r="B492"/>
      <c r="C492"/>
      <c r="D492"/>
      <c r="E492" s="86"/>
      <c r="F492"/>
      <c r="G492"/>
      <c r="H492"/>
      <c r="I492" s="693"/>
      <c r="J492" s="693"/>
    </row>
    <row r="493" spans="1:10" ht="16.5">
      <c r="A493"/>
      <c r="B493"/>
      <c r="C493"/>
      <c r="D493"/>
      <c r="E493" s="86"/>
      <c r="F493"/>
      <c r="G493"/>
      <c r="H493"/>
      <c r="I493" s="693"/>
      <c r="J493" s="693"/>
    </row>
    <row r="494" spans="1:10" ht="16.5">
      <c r="A494"/>
      <c r="B494"/>
      <c r="C494"/>
      <c r="D494"/>
      <c r="E494" s="86"/>
      <c r="F494"/>
      <c r="G494"/>
      <c r="H494"/>
      <c r="I494" s="693"/>
      <c r="J494" s="693"/>
    </row>
    <row r="495" spans="1:10" ht="16.5">
      <c r="A495"/>
      <c r="B495"/>
      <c r="C495"/>
      <c r="D495"/>
      <c r="E495" s="86"/>
      <c r="F495"/>
      <c r="G495"/>
      <c r="H495"/>
      <c r="I495" s="693"/>
      <c r="J495" s="693"/>
    </row>
    <row r="496" spans="1:10" ht="16.5">
      <c r="A496"/>
      <c r="B496"/>
      <c r="C496"/>
      <c r="D496"/>
      <c r="E496" s="86"/>
      <c r="F496"/>
      <c r="G496"/>
      <c r="H496"/>
      <c r="I496" s="693"/>
      <c r="J496" s="693"/>
    </row>
    <row r="497" spans="1:10" ht="16.5">
      <c r="A497"/>
      <c r="B497"/>
      <c r="C497"/>
      <c r="D497"/>
      <c r="E497" s="86"/>
      <c r="F497"/>
      <c r="G497"/>
      <c r="H497"/>
      <c r="I497" s="693"/>
      <c r="J497" s="693"/>
    </row>
    <row r="498" spans="1:10" ht="16.5">
      <c r="A498"/>
      <c r="B498"/>
      <c r="C498"/>
      <c r="D498"/>
      <c r="E498" s="86"/>
      <c r="F498"/>
      <c r="G498"/>
      <c r="H498"/>
      <c r="I498" s="693"/>
      <c r="J498" s="693"/>
    </row>
    <row r="499" spans="1:10" ht="16.5">
      <c r="A499"/>
      <c r="B499"/>
      <c r="C499"/>
      <c r="D499"/>
      <c r="E499" s="86"/>
      <c r="F499"/>
      <c r="G499"/>
      <c r="H499"/>
      <c r="I499" s="693"/>
      <c r="J499" s="693"/>
    </row>
    <row r="500" spans="1:10" ht="16.5">
      <c r="A500"/>
      <c r="B500"/>
      <c r="C500"/>
      <c r="D500"/>
      <c r="E500" s="86"/>
      <c r="F500"/>
      <c r="G500"/>
      <c r="H500"/>
      <c r="I500" s="693"/>
      <c r="J500" s="693"/>
    </row>
    <row r="501" spans="1:10" ht="16.5">
      <c r="A501"/>
      <c r="B501"/>
      <c r="C501"/>
      <c r="D501"/>
      <c r="E501" s="86"/>
      <c r="F501"/>
      <c r="G501"/>
      <c r="H501"/>
      <c r="I501" s="693"/>
      <c r="J501" s="693"/>
    </row>
    <row r="502" spans="1:10" ht="16.5">
      <c r="A502"/>
      <c r="B502"/>
      <c r="C502"/>
      <c r="D502"/>
      <c r="E502" s="86"/>
      <c r="F502"/>
      <c r="G502"/>
      <c r="H502"/>
      <c r="I502" s="693"/>
      <c r="J502" s="693"/>
    </row>
    <row r="503" spans="1:10" ht="16.5">
      <c r="A503"/>
      <c r="B503"/>
      <c r="C503"/>
      <c r="D503"/>
      <c r="E503" s="86"/>
      <c r="F503"/>
      <c r="G503"/>
      <c r="H503"/>
      <c r="I503" s="693"/>
      <c r="J503" s="693"/>
    </row>
    <row r="504" spans="1:10" ht="16.5">
      <c r="A504"/>
      <c r="B504"/>
      <c r="C504"/>
      <c r="D504"/>
      <c r="E504" s="86"/>
      <c r="F504"/>
      <c r="G504"/>
      <c r="H504"/>
      <c r="I504" s="693"/>
      <c r="J504" s="693"/>
    </row>
    <row r="505" spans="1:10" ht="16.5">
      <c r="A505"/>
      <c r="B505"/>
      <c r="C505"/>
      <c r="D505"/>
      <c r="E505" s="86"/>
      <c r="F505"/>
      <c r="G505"/>
      <c r="H505"/>
      <c r="I505" s="693"/>
      <c r="J505" s="693"/>
    </row>
    <row r="506" spans="1:10" ht="16.5">
      <c r="A506"/>
      <c r="B506"/>
      <c r="C506"/>
      <c r="D506"/>
      <c r="E506" s="86"/>
      <c r="F506"/>
      <c r="G506"/>
      <c r="H506"/>
      <c r="I506" s="693"/>
      <c r="J506" s="693"/>
    </row>
    <row r="507" spans="1:10" ht="16.5">
      <c r="A507"/>
      <c r="B507"/>
      <c r="C507"/>
      <c r="D507"/>
      <c r="E507" s="86"/>
      <c r="F507"/>
      <c r="G507"/>
      <c r="H507"/>
      <c r="I507" s="693"/>
      <c r="J507" s="693"/>
    </row>
    <row r="508" spans="1:10" ht="16.5">
      <c r="A508"/>
      <c r="B508"/>
      <c r="C508"/>
      <c r="D508"/>
      <c r="E508" s="86"/>
      <c r="F508"/>
      <c r="G508"/>
      <c r="H508"/>
      <c r="I508" s="693"/>
      <c r="J508" s="693"/>
    </row>
    <row r="509" spans="1:10" ht="16.5">
      <c r="A509"/>
      <c r="B509"/>
      <c r="C509"/>
      <c r="D509"/>
      <c r="E509" s="86"/>
      <c r="F509"/>
      <c r="G509"/>
      <c r="H509"/>
      <c r="I509" s="693"/>
      <c r="J509" s="693"/>
    </row>
    <row r="510" spans="1:10" ht="16.5">
      <c r="A510"/>
      <c r="B510"/>
      <c r="C510"/>
      <c r="D510"/>
      <c r="E510" s="86"/>
      <c r="F510"/>
      <c r="G510"/>
      <c r="H510"/>
      <c r="I510" s="693"/>
      <c r="J510" s="693"/>
    </row>
    <row r="511" spans="1:10" ht="16.5">
      <c r="A511"/>
      <c r="B511"/>
      <c r="C511"/>
      <c r="D511"/>
      <c r="E511" s="86"/>
      <c r="F511"/>
      <c r="G511"/>
      <c r="H511"/>
      <c r="I511" s="693"/>
      <c r="J511" s="693"/>
    </row>
    <row r="512" spans="1:10" ht="16.5">
      <c r="A512"/>
      <c r="B512"/>
      <c r="C512"/>
      <c r="D512"/>
      <c r="E512" s="86"/>
      <c r="F512"/>
      <c r="G512"/>
      <c r="H512"/>
      <c r="I512" s="693"/>
      <c r="J512" s="693"/>
    </row>
    <row r="513" spans="1:10" ht="16.5">
      <c r="A513"/>
      <c r="B513"/>
      <c r="C513"/>
      <c r="D513"/>
      <c r="E513" s="86"/>
      <c r="F513"/>
      <c r="G513"/>
      <c r="H513"/>
      <c r="I513" s="693"/>
      <c r="J513" s="693"/>
    </row>
    <row r="514" spans="1:10" ht="16.5">
      <c r="A514"/>
      <c r="B514"/>
      <c r="C514"/>
      <c r="D514"/>
      <c r="E514" s="86"/>
      <c r="F514"/>
      <c r="G514"/>
      <c r="H514"/>
      <c r="I514" s="693"/>
      <c r="J514" s="693"/>
    </row>
    <row r="515" spans="1:10" ht="16.5">
      <c r="A515"/>
      <c r="B515"/>
      <c r="C515"/>
      <c r="D515"/>
      <c r="E515" s="86"/>
      <c r="F515"/>
      <c r="G515"/>
      <c r="H515"/>
      <c r="I515" s="693"/>
      <c r="J515" s="693"/>
    </row>
    <row r="516" spans="1:10" ht="16.5">
      <c r="A516"/>
      <c r="B516"/>
      <c r="C516"/>
      <c r="D516"/>
      <c r="E516" s="86"/>
      <c r="F516"/>
      <c r="G516"/>
      <c r="H516"/>
      <c r="I516" s="693"/>
      <c r="J516" s="693"/>
    </row>
    <row r="517" spans="1:10" ht="16.5">
      <c r="A517"/>
      <c r="B517"/>
      <c r="C517"/>
      <c r="D517"/>
      <c r="E517" s="86"/>
      <c r="F517"/>
      <c r="G517"/>
      <c r="H517"/>
      <c r="I517" s="693"/>
      <c r="J517" s="693"/>
    </row>
    <row r="518" spans="1:10" ht="16.5">
      <c r="A518"/>
      <c r="B518"/>
      <c r="C518"/>
      <c r="D518"/>
      <c r="E518" s="86"/>
      <c r="F518"/>
      <c r="G518"/>
      <c r="H518"/>
      <c r="I518" s="693"/>
      <c r="J518" s="693"/>
    </row>
    <row r="519" spans="1:10" ht="16.5">
      <c r="A519"/>
      <c r="B519"/>
      <c r="C519"/>
      <c r="D519"/>
      <c r="E519" s="86"/>
      <c r="F519"/>
      <c r="G519"/>
      <c r="H519"/>
      <c r="I519" s="693"/>
      <c r="J519" s="693"/>
    </row>
    <row r="520" spans="1:10" ht="16.5">
      <c r="A520"/>
      <c r="B520"/>
      <c r="C520"/>
      <c r="D520"/>
      <c r="E520" s="86"/>
      <c r="F520"/>
      <c r="G520"/>
      <c r="H520"/>
      <c r="I520" s="693"/>
      <c r="J520" s="693"/>
    </row>
    <row r="521" spans="1:10" ht="16.5">
      <c r="A521"/>
      <c r="B521"/>
      <c r="C521"/>
      <c r="D521"/>
      <c r="E521" s="86"/>
      <c r="F521"/>
      <c r="G521"/>
      <c r="H521"/>
      <c r="I521" s="693"/>
      <c r="J521" s="693"/>
    </row>
    <row r="522" spans="1:10" ht="16.5">
      <c r="A522"/>
      <c r="B522"/>
      <c r="C522"/>
      <c r="D522"/>
      <c r="E522" s="86"/>
      <c r="F522"/>
      <c r="G522"/>
      <c r="H522"/>
      <c r="I522" s="693"/>
      <c r="J522" s="693"/>
    </row>
    <row r="523" spans="1:10" ht="16.5">
      <c r="A523"/>
      <c r="B523"/>
      <c r="C523"/>
      <c r="D523"/>
      <c r="E523" s="86"/>
      <c r="F523"/>
      <c r="G523"/>
      <c r="H523"/>
      <c r="I523" s="693"/>
      <c r="J523" s="693"/>
    </row>
    <row r="524" spans="1:10" ht="16.5">
      <c r="A524"/>
      <c r="B524"/>
      <c r="C524"/>
      <c r="D524"/>
      <c r="E524" s="86"/>
      <c r="F524"/>
      <c r="G524"/>
      <c r="H524"/>
      <c r="I524" s="693"/>
      <c r="J524" s="693"/>
    </row>
    <row r="525" spans="1:10" ht="16.5">
      <c r="A525"/>
      <c r="B525"/>
      <c r="C525"/>
      <c r="D525"/>
      <c r="E525" s="86"/>
      <c r="F525"/>
      <c r="G525"/>
      <c r="H525"/>
      <c r="I525" s="693"/>
      <c r="J525" s="693"/>
    </row>
    <row r="526" spans="1:10" ht="16.5">
      <c r="A526"/>
      <c r="B526"/>
      <c r="C526"/>
      <c r="D526"/>
      <c r="E526" s="86"/>
      <c r="F526"/>
      <c r="G526"/>
      <c r="H526"/>
      <c r="I526" s="693"/>
      <c r="J526" s="693"/>
    </row>
    <row r="527" spans="1:10" ht="16.5">
      <c r="A527"/>
      <c r="B527"/>
      <c r="C527"/>
      <c r="D527"/>
      <c r="E527" s="86"/>
      <c r="F527"/>
      <c r="G527"/>
      <c r="H527"/>
      <c r="I527" s="693"/>
      <c r="J527" s="693"/>
    </row>
    <row r="528" spans="1:10" ht="16.5">
      <c r="A528"/>
      <c r="B528"/>
      <c r="C528"/>
      <c r="D528"/>
      <c r="E528" s="86"/>
      <c r="F528"/>
      <c r="G528"/>
      <c r="H528"/>
      <c r="I528" s="693"/>
      <c r="J528" s="693"/>
    </row>
    <row r="529" spans="1:10" ht="16.5">
      <c r="A529"/>
      <c r="B529"/>
      <c r="C529"/>
      <c r="D529"/>
      <c r="E529" s="86"/>
      <c r="F529"/>
      <c r="G529"/>
      <c r="H529"/>
      <c r="I529" s="693"/>
      <c r="J529" s="693"/>
    </row>
    <row r="530" spans="1:10" ht="16.5">
      <c r="A530"/>
      <c r="B530"/>
      <c r="C530"/>
      <c r="D530"/>
      <c r="E530" s="86"/>
      <c r="F530"/>
      <c r="G530"/>
      <c r="H530"/>
      <c r="I530" s="693"/>
      <c r="J530" s="693"/>
    </row>
    <row r="531" spans="1:10" ht="16.5">
      <c r="A531"/>
      <c r="B531"/>
      <c r="C531"/>
      <c r="D531"/>
      <c r="E531" s="86"/>
      <c r="F531"/>
      <c r="G531"/>
      <c r="H531"/>
      <c r="I531" s="693"/>
      <c r="J531" s="693"/>
    </row>
    <row r="532" spans="1:10" ht="16.5">
      <c r="A532"/>
      <c r="B532"/>
      <c r="C532"/>
      <c r="D532"/>
      <c r="E532" s="86"/>
      <c r="F532"/>
      <c r="G532"/>
      <c r="H532"/>
      <c r="I532" s="693"/>
      <c r="J532" s="693"/>
    </row>
    <row r="533" spans="1:10" ht="16.5">
      <c r="A533"/>
      <c r="B533"/>
      <c r="C533"/>
      <c r="D533"/>
      <c r="E533" s="86"/>
      <c r="F533"/>
      <c r="G533"/>
      <c r="H533"/>
      <c r="I533" s="693"/>
      <c r="J533" s="693"/>
    </row>
    <row r="534" spans="1:10" ht="16.5">
      <c r="A534"/>
      <c r="B534"/>
      <c r="C534"/>
      <c r="D534"/>
      <c r="E534" s="86"/>
      <c r="F534"/>
      <c r="G534"/>
      <c r="H534"/>
      <c r="I534" s="693"/>
      <c r="J534" s="693"/>
    </row>
    <row r="535" spans="1:10" ht="16.5">
      <c r="A535"/>
      <c r="B535"/>
      <c r="C535"/>
      <c r="D535"/>
      <c r="E535" s="86"/>
      <c r="F535"/>
      <c r="G535"/>
      <c r="H535"/>
      <c r="I535" s="693"/>
      <c r="J535" s="693"/>
    </row>
    <row r="536" spans="1:10" ht="16.5">
      <c r="A536"/>
      <c r="B536"/>
      <c r="C536"/>
      <c r="D536"/>
      <c r="E536" s="86"/>
      <c r="F536"/>
      <c r="G536"/>
      <c r="H536"/>
      <c r="I536" s="693"/>
      <c r="J536" s="693"/>
    </row>
    <row r="537" spans="1:10" ht="16.5">
      <c r="A537"/>
      <c r="B537"/>
      <c r="C537"/>
      <c r="D537"/>
      <c r="E537" s="86"/>
      <c r="F537"/>
      <c r="G537"/>
      <c r="H537"/>
      <c r="I537" s="693"/>
      <c r="J537" s="693"/>
    </row>
    <row r="538" spans="1:10" ht="16.5">
      <c r="A538"/>
      <c r="B538"/>
      <c r="C538"/>
      <c r="D538"/>
      <c r="E538" s="86"/>
      <c r="F538"/>
      <c r="G538"/>
      <c r="H538"/>
      <c r="I538" s="693"/>
      <c r="J538" s="693"/>
    </row>
    <row r="539" spans="1:10" ht="16.5">
      <c r="A539"/>
      <c r="B539"/>
      <c r="C539"/>
      <c r="D539"/>
      <c r="E539" s="86"/>
      <c r="F539"/>
      <c r="G539"/>
      <c r="H539"/>
      <c r="I539" s="693"/>
      <c r="J539" s="693"/>
    </row>
    <row r="540" spans="1:10" ht="16.5">
      <c r="A540"/>
      <c r="B540"/>
      <c r="C540"/>
      <c r="D540"/>
      <c r="E540" s="86"/>
      <c r="F540"/>
      <c r="G540"/>
      <c r="H540"/>
      <c r="I540" s="693"/>
      <c r="J540" s="693"/>
    </row>
    <row r="541" spans="1:10" ht="16.5">
      <c r="A541"/>
      <c r="B541"/>
      <c r="C541"/>
      <c r="D541"/>
      <c r="E541" s="86"/>
      <c r="F541"/>
      <c r="G541"/>
      <c r="H541"/>
      <c r="I541" s="693"/>
      <c r="J541" s="693"/>
    </row>
    <row r="542" spans="1:10" ht="16.5">
      <c r="A542"/>
      <c r="B542"/>
      <c r="C542"/>
      <c r="D542"/>
      <c r="E542" s="86"/>
      <c r="F542"/>
      <c r="G542"/>
      <c r="H542"/>
      <c r="I542" s="693"/>
      <c r="J542" s="693"/>
    </row>
    <row r="543" spans="1:10" ht="16.5">
      <c r="A543"/>
      <c r="B543"/>
      <c r="C543"/>
      <c r="D543"/>
      <c r="E543" s="86"/>
      <c r="F543"/>
      <c r="G543"/>
      <c r="H543"/>
      <c r="I543" s="693"/>
      <c r="J543" s="693"/>
    </row>
    <row r="544" spans="1:10" ht="16.5">
      <c r="A544"/>
      <c r="B544"/>
      <c r="C544"/>
      <c r="D544"/>
      <c r="E544" s="86"/>
      <c r="F544"/>
      <c r="G544"/>
      <c r="H544"/>
      <c r="I544" s="693"/>
      <c r="J544" s="693"/>
    </row>
    <row r="545" spans="1:10" ht="16.5">
      <c r="A545"/>
      <c r="B545"/>
      <c r="C545"/>
      <c r="D545"/>
      <c r="E545" s="86"/>
      <c r="F545"/>
      <c r="G545"/>
      <c r="H545"/>
      <c r="I545" s="693"/>
      <c r="J545" s="693"/>
    </row>
    <row r="546" spans="1:10" ht="16.5">
      <c r="A546"/>
      <c r="B546"/>
      <c r="C546"/>
      <c r="D546"/>
      <c r="E546" s="86"/>
      <c r="F546"/>
      <c r="G546"/>
      <c r="H546"/>
      <c r="I546" s="693"/>
      <c r="J546" s="693"/>
    </row>
    <row r="547" spans="1:10" ht="16.5">
      <c r="A547"/>
      <c r="B547"/>
      <c r="C547"/>
      <c r="D547"/>
      <c r="E547" s="86"/>
      <c r="F547"/>
      <c r="G547"/>
      <c r="H547"/>
      <c r="I547" s="693"/>
      <c r="J547" s="693"/>
    </row>
    <row r="548" spans="1:10" ht="16.5">
      <c r="A548"/>
      <c r="B548"/>
      <c r="C548"/>
      <c r="D548"/>
      <c r="E548" s="86"/>
      <c r="F548"/>
      <c r="G548"/>
      <c r="H548"/>
      <c r="I548" s="693"/>
      <c r="J548" s="693"/>
    </row>
    <row r="549" spans="1:10" ht="16.5">
      <c r="A549"/>
      <c r="B549"/>
      <c r="C549"/>
      <c r="D549"/>
      <c r="E549" s="86"/>
      <c r="F549"/>
      <c r="G549"/>
      <c r="H549"/>
      <c r="I549" s="693"/>
      <c r="J549" s="693"/>
    </row>
    <row r="550" spans="1:10" ht="16.5">
      <c r="A550"/>
      <c r="B550"/>
      <c r="C550"/>
      <c r="D550"/>
      <c r="E550" s="86"/>
      <c r="F550"/>
      <c r="G550"/>
      <c r="H550"/>
      <c r="I550" s="693"/>
      <c r="J550" s="693"/>
    </row>
    <row r="551" spans="1:10" ht="16.5">
      <c r="A551"/>
      <c r="B551"/>
      <c r="C551"/>
      <c r="D551"/>
      <c r="E551" s="86"/>
      <c r="F551"/>
      <c r="G551"/>
      <c r="H551"/>
      <c r="I551" s="693"/>
      <c r="J551" s="693"/>
    </row>
    <row r="552" spans="1:10" ht="16.5">
      <c r="A552"/>
      <c r="B552"/>
      <c r="C552"/>
      <c r="D552"/>
      <c r="E552" s="86"/>
      <c r="F552"/>
      <c r="G552"/>
      <c r="H552"/>
      <c r="I552" s="693"/>
      <c r="J552" s="693"/>
    </row>
    <row r="553" spans="1:10" ht="16.5">
      <c r="A553"/>
      <c r="B553"/>
      <c r="C553"/>
      <c r="D553"/>
      <c r="E553" s="86"/>
      <c r="F553"/>
      <c r="G553"/>
      <c r="H553"/>
      <c r="I553" s="693"/>
      <c r="J553" s="693"/>
    </row>
    <row r="554" spans="1:10" ht="16.5">
      <c r="A554"/>
      <c r="B554"/>
      <c r="C554"/>
      <c r="D554"/>
      <c r="E554" s="86"/>
      <c r="F554"/>
      <c r="G554"/>
      <c r="H554"/>
      <c r="I554" s="693"/>
      <c r="J554" s="693"/>
    </row>
    <row r="555" spans="1:10" ht="16.5">
      <c r="A555"/>
      <c r="B555"/>
      <c r="C555"/>
      <c r="D555"/>
      <c r="E555" s="86"/>
      <c r="F555"/>
      <c r="G555"/>
      <c r="H555"/>
      <c r="I555" s="693"/>
      <c r="J555" s="693"/>
    </row>
    <row r="556" spans="1:10" ht="16.5">
      <c r="A556"/>
      <c r="B556"/>
      <c r="C556"/>
      <c r="D556"/>
      <c r="E556" s="86"/>
      <c r="F556"/>
      <c r="G556"/>
      <c r="H556"/>
      <c r="I556" s="693"/>
      <c r="J556" s="693"/>
    </row>
    <row r="557" spans="1:10" ht="16.5">
      <c r="A557"/>
      <c r="B557"/>
      <c r="C557"/>
      <c r="D557"/>
      <c r="E557" s="86"/>
      <c r="F557"/>
      <c r="G557"/>
      <c r="H557"/>
      <c r="I557" s="693"/>
      <c r="J557" s="693"/>
    </row>
    <row r="558" spans="1:10" ht="16.5">
      <c r="A558"/>
      <c r="B558"/>
      <c r="C558"/>
      <c r="D558"/>
      <c r="E558" s="86"/>
      <c r="F558"/>
      <c r="G558"/>
      <c r="H558"/>
      <c r="I558" s="693"/>
      <c r="J558" s="693"/>
    </row>
    <row r="559" spans="1:10" ht="16.5">
      <c r="A559"/>
      <c r="B559"/>
      <c r="C559"/>
      <c r="D559"/>
      <c r="E559" s="86"/>
      <c r="F559"/>
      <c r="G559"/>
      <c r="H559"/>
      <c r="I559" s="693"/>
      <c r="J559" s="693"/>
    </row>
    <row r="560" spans="1:10" ht="16.5">
      <c r="A560"/>
      <c r="B560"/>
      <c r="C560"/>
      <c r="D560"/>
      <c r="E560" s="86"/>
      <c r="F560"/>
      <c r="G560"/>
      <c r="H560"/>
      <c r="I560" s="693"/>
      <c r="J560" s="693"/>
    </row>
    <row r="561" spans="1:10" ht="16.5">
      <c r="A561"/>
      <c r="B561"/>
      <c r="C561"/>
      <c r="D561"/>
      <c r="E561" s="86"/>
      <c r="F561"/>
      <c r="G561"/>
      <c r="H561"/>
      <c r="I561" s="693"/>
      <c r="J561" s="693"/>
    </row>
    <row r="562" spans="1:10" ht="16.5">
      <c r="A562"/>
      <c r="B562"/>
      <c r="C562"/>
      <c r="D562"/>
      <c r="E562" s="86"/>
      <c r="F562"/>
      <c r="G562"/>
      <c r="H562"/>
      <c r="I562" s="693"/>
      <c r="J562" s="693"/>
    </row>
    <row r="563" spans="1:10" ht="16.5">
      <c r="A563"/>
      <c r="B563"/>
      <c r="C563"/>
      <c r="D563"/>
      <c r="E563" s="86"/>
      <c r="F563"/>
      <c r="G563"/>
      <c r="H563"/>
      <c r="I563" s="693"/>
      <c r="J563" s="693"/>
    </row>
    <row r="564" spans="1:10" ht="16.5">
      <c r="A564"/>
      <c r="B564"/>
      <c r="C564"/>
      <c r="D564"/>
      <c r="E564" s="86"/>
      <c r="F564"/>
      <c r="G564"/>
      <c r="H564"/>
      <c r="I564" s="693"/>
      <c r="J564" s="693"/>
    </row>
    <row r="565" spans="1:10" ht="16.5">
      <c r="A565"/>
      <c r="B565"/>
      <c r="C565"/>
      <c r="D565"/>
      <c r="E565" s="86"/>
      <c r="F565"/>
      <c r="G565"/>
      <c r="H565"/>
      <c r="I565" s="693"/>
      <c r="J565" s="693"/>
    </row>
    <row r="566" spans="1:10" ht="16.5">
      <c r="A566"/>
      <c r="B566"/>
      <c r="C566"/>
      <c r="D566"/>
      <c r="E566" s="86"/>
      <c r="F566"/>
      <c r="G566"/>
      <c r="H566"/>
      <c r="I566" s="693"/>
      <c r="J566" s="693"/>
    </row>
    <row r="567" spans="1:10" ht="16.5">
      <c r="A567"/>
      <c r="B567"/>
      <c r="C567"/>
      <c r="D567"/>
      <c r="E567" s="86"/>
      <c r="F567"/>
      <c r="G567"/>
      <c r="H567"/>
      <c r="I567" s="693"/>
      <c r="J567" s="693"/>
    </row>
    <row r="568" spans="1:10" ht="16.5">
      <c r="A568"/>
      <c r="B568"/>
      <c r="C568"/>
      <c r="D568"/>
      <c r="E568" s="86"/>
      <c r="F568"/>
      <c r="G568"/>
      <c r="H568"/>
      <c r="I568" s="693"/>
      <c r="J568" s="693"/>
    </row>
    <row r="569" spans="1:10" ht="16.5">
      <c r="A569"/>
      <c r="B569"/>
      <c r="C569"/>
      <c r="D569"/>
      <c r="E569" s="86"/>
      <c r="F569"/>
      <c r="G569"/>
      <c r="H569"/>
      <c r="I569" s="693"/>
      <c r="J569" s="693"/>
    </row>
    <row r="570" spans="1:10" ht="16.5">
      <c r="A570"/>
      <c r="B570"/>
      <c r="C570"/>
      <c r="D570"/>
      <c r="E570" s="86"/>
      <c r="F570"/>
      <c r="G570"/>
      <c r="H570"/>
      <c r="I570" s="693"/>
      <c r="J570" s="693"/>
    </row>
    <row r="571" spans="1:10" ht="16.5">
      <c r="A571"/>
      <c r="B571"/>
      <c r="C571"/>
      <c r="D571"/>
      <c r="E571" s="86"/>
      <c r="F571"/>
      <c r="G571"/>
      <c r="H571"/>
      <c r="I571" s="693"/>
      <c r="J571" s="693"/>
    </row>
    <row r="572" spans="1:10" ht="16.5">
      <c r="A572"/>
      <c r="B572"/>
      <c r="C572"/>
      <c r="D572"/>
      <c r="E572" s="86"/>
      <c r="F572"/>
      <c r="G572"/>
      <c r="H572"/>
      <c r="I572" s="693"/>
      <c r="J572" s="693"/>
    </row>
    <row r="573" spans="1:10" ht="16.5">
      <c r="A573"/>
      <c r="B573"/>
      <c r="C573"/>
      <c r="D573"/>
      <c r="E573" s="86"/>
      <c r="F573"/>
      <c r="G573"/>
      <c r="H573"/>
      <c r="I573" s="693"/>
      <c r="J573" s="693"/>
    </row>
    <row r="574" spans="1:10" ht="16.5">
      <c r="A574"/>
      <c r="B574"/>
      <c r="C574"/>
      <c r="D574"/>
      <c r="E574" s="86"/>
      <c r="F574"/>
      <c r="G574"/>
      <c r="H574"/>
      <c r="I574" s="693"/>
      <c r="J574" s="693"/>
    </row>
    <row r="575" spans="1:10" ht="16.5">
      <c r="A575"/>
      <c r="B575"/>
      <c r="C575"/>
      <c r="D575"/>
      <c r="E575" s="86"/>
      <c r="F575"/>
      <c r="G575"/>
      <c r="H575"/>
      <c r="I575" s="693"/>
      <c r="J575" s="693"/>
    </row>
    <row r="576" spans="1:10" ht="16.5">
      <c r="A576"/>
      <c r="B576"/>
      <c r="C576"/>
      <c r="D576"/>
      <c r="E576" s="86"/>
      <c r="F576"/>
      <c r="G576"/>
      <c r="H576"/>
      <c r="I576" s="693"/>
      <c r="J576" s="693"/>
    </row>
    <row r="577" spans="1:10" ht="16.5">
      <c r="A577"/>
      <c r="B577"/>
      <c r="C577"/>
      <c r="D577"/>
      <c r="E577" s="86"/>
      <c r="F577"/>
      <c r="G577"/>
      <c r="H577"/>
      <c r="I577" s="693"/>
      <c r="J577" s="693"/>
    </row>
    <row r="578" spans="1:10" ht="16.5">
      <c r="A578"/>
      <c r="B578"/>
      <c r="C578"/>
      <c r="D578"/>
      <c r="E578" s="86"/>
      <c r="F578"/>
      <c r="G578"/>
      <c r="H578"/>
      <c r="I578" s="693"/>
      <c r="J578" s="693"/>
    </row>
    <row r="579" spans="1:10" ht="16.5">
      <c r="A579"/>
      <c r="B579"/>
      <c r="C579"/>
      <c r="D579"/>
      <c r="E579" s="86"/>
      <c r="F579"/>
      <c r="G579"/>
      <c r="H579"/>
      <c r="I579" s="693"/>
      <c r="J579" s="693"/>
    </row>
    <row r="580" spans="1:10" ht="16.5">
      <c r="A580"/>
      <c r="B580"/>
      <c r="C580"/>
      <c r="D580"/>
      <c r="E580" s="86"/>
      <c r="F580"/>
      <c r="G580"/>
      <c r="H580"/>
      <c r="I580" s="693"/>
      <c r="J580" s="693"/>
    </row>
    <row r="581" spans="1:10" ht="16.5">
      <c r="A581"/>
      <c r="B581"/>
      <c r="C581"/>
      <c r="D581"/>
      <c r="E581" s="86"/>
      <c r="F581"/>
      <c r="G581"/>
      <c r="H581"/>
      <c r="I581" s="693"/>
      <c r="J581" s="693"/>
    </row>
    <row r="582" spans="1:10" ht="16.5">
      <c r="A582"/>
      <c r="B582"/>
      <c r="C582"/>
      <c r="D582"/>
      <c r="E582" s="86"/>
      <c r="F582"/>
      <c r="G582"/>
      <c r="H582"/>
      <c r="I582" s="693"/>
      <c r="J582" s="693"/>
    </row>
    <row r="583" spans="1:10" ht="16.5">
      <c r="A583"/>
      <c r="B583"/>
      <c r="C583"/>
      <c r="D583"/>
      <c r="E583" s="86"/>
      <c r="F583"/>
      <c r="G583"/>
      <c r="H583"/>
      <c r="I583" s="693"/>
      <c r="J583" s="693"/>
    </row>
    <row r="584" spans="1:10" ht="16.5">
      <c r="A584"/>
      <c r="B584"/>
      <c r="C584"/>
      <c r="D584"/>
      <c r="E584" s="86"/>
      <c r="F584"/>
      <c r="G584"/>
      <c r="H584"/>
      <c r="I584" s="693"/>
      <c r="J584" s="693"/>
    </row>
    <row r="585" spans="1:10" ht="16.5">
      <c r="A585"/>
      <c r="B585"/>
      <c r="C585"/>
      <c r="D585"/>
      <c r="E585" s="86"/>
      <c r="F585"/>
      <c r="G585"/>
      <c r="H585"/>
      <c r="I585" s="693"/>
      <c r="J585" s="693"/>
    </row>
    <row r="586" spans="1:10" ht="16.5">
      <c r="A586"/>
      <c r="B586"/>
      <c r="C586"/>
      <c r="D586"/>
      <c r="E586" s="86"/>
      <c r="F586"/>
      <c r="G586"/>
      <c r="H586"/>
      <c r="I586" s="693"/>
      <c r="J586" s="693"/>
    </row>
    <row r="587" spans="1:10" ht="16.5">
      <c r="A587"/>
      <c r="B587"/>
      <c r="C587"/>
      <c r="D587"/>
      <c r="E587" s="86"/>
      <c r="F587"/>
      <c r="G587"/>
      <c r="H587"/>
      <c r="I587" s="693"/>
      <c r="J587" s="693"/>
    </row>
    <row r="588" spans="1:10" ht="16.5">
      <c r="A588"/>
      <c r="B588"/>
      <c r="C588"/>
      <c r="D588"/>
      <c r="E588" s="86"/>
      <c r="F588"/>
      <c r="G588"/>
      <c r="H588"/>
      <c r="I588" s="693"/>
      <c r="J588" s="693"/>
    </row>
    <row r="589" spans="1:10" ht="16.5">
      <c r="A589"/>
      <c r="B589"/>
      <c r="C589"/>
      <c r="D589"/>
      <c r="E589" s="86"/>
      <c r="F589"/>
      <c r="G589"/>
      <c r="H589"/>
      <c r="I589" s="693"/>
      <c r="J589" s="693"/>
    </row>
    <row r="590" spans="1:10" ht="16.5">
      <c r="A590"/>
      <c r="B590"/>
      <c r="C590"/>
      <c r="D590"/>
      <c r="E590" s="86"/>
      <c r="F590"/>
      <c r="G590"/>
      <c r="H590"/>
      <c r="I590" s="693"/>
      <c r="J590" s="693"/>
    </row>
    <row r="591" spans="1:10" ht="16.5">
      <c r="A591"/>
      <c r="B591"/>
      <c r="C591"/>
      <c r="D591"/>
      <c r="E591" s="86"/>
      <c r="F591"/>
      <c r="G591"/>
      <c r="H591"/>
      <c r="I591" s="693"/>
      <c r="J591" s="693"/>
    </row>
    <row r="592" spans="1:10" ht="16.5">
      <c r="A592"/>
      <c r="B592"/>
      <c r="C592"/>
      <c r="D592"/>
      <c r="E592" s="86"/>
      <c r="F592"/>
      <c r="G592"/>
      <c r="H592"/>
      <c r="I592" s="693"/>
      <c r="J592" s="693"/>
    </row>
    <row r="593" spans="1:10" ht="16.5">
      <c r="A593"/>
      <c r="B593"/>
      <c r="C593"/>
      <c r="D593"/>
      <c r="E593" s="86"/>
      <c r="F593"/>
      <c r="G593"/>
      <c r="H593"/>
      <c r="I593" s="693"/>
      <c r="J593" s="693"/>
    </row>
    <row r="594" spans="1:10" ht="16.5">
      <c r="A594"/>
      <c r="B594"/>
      <c r="C594"/>
      <c r="D594"/>
      <c r="E594" s="86"/>
      <c r="F594"/>
      <c r="G594"/>
      <c r="H594"/>
      <c r="I594" s="693"/>
      <c r="J594" s="693"/>
    </row>
    <row r="595" spans="1:10" ht="16.5">
      <c r="A595"/>
      <c r="B595"/>
      <c r="C595"/>
      <c r="D595"/>
      <c r="E595" s="86"/>
      <c r="F595"/>
      <c r="G595"/>
      <c r="H595"/>
      <c r="I595" s="693"/>
      <c r="J595" s="693"/>
    </row>
    <row r="596" spans="1:10" ht="16.5">
      <c r="A596"/>
      <c r="B596"/>
      <c r="C596"/>
      <c r="D596"/>
      <c r="E596" s="86"/>
      <c r="F596"/>
      <c r="G596"/>
      <c r="H596"/>
      <c r="I596" s="693"/>
      <c r="J596" s="693"/>
    </row>
    <row r="597" spans="1:10" ht="16.5">
      <c r="A597"/>
      <c r="B597"/>
      <c r="C597"/>
      <c r="D597"/>
      <c r="E597" s="86"/>
      <c r="F597"/>
      <c r="G597"/>
      <c r="H597"/>
      <c r="I597" s="693"/>
      <c r="J597" s="693"/>
    </row>
    <row r="598" spans="1:10" ht="16.5">
      <c r="A598"/>
      <c r="B598"/>
      <c r="C598"/>
      <c r="D598"/>
      <c r="E598" s="86"/>
      <c r="F598"/>
      <c r="G598"/>
      <c r="H598"/>
      <c r="I598" s="693"/>
      <c r="J598" s="693"/>
    </row>
    <row r="599" spans="1:10" ht="16.5">
      <c r="A599"/>
      <c r="B599"/>
      <c r="C599"/>
      <c r="D599"/>
      <c r="E599" s="86"/>
      <c r="F599"/>
      <c r="G599"/>
      <c r="H599"/>
      <c r="I599" s="693"/>
      <c r="J599" s="693"/>
    </row>
    <row r="600" spans="1:10" ht="16.5">
      <c r="A600"/>
      <c r="B600"/>
      <c r="C600"/>
      <c r="D600"/>
      <c r="E600" s="86"/>
      <c r="F600"/>
      <c r="G600"/>
      <c r="H600"/>
      <c r="I600" s="693"/>
      <c r="J600" s="693"/>
    </row>
    <row r="601" spans="1:10" ht="16.5">
      <c r="A601"/>
      <c r="B601"/>
      <c r="C601"/>
      <c r="D601"/>
      <c r="E601" s="86"/>
      <c r="F601"/>
      <c r="G601"/>
      <c r="H601"/>
      <c r="I601" s="693"/>
      <c r="J601" s="693"/>
    </row>
    <row r="602" spans="1:10" ht="16.5">
      <c r="A602"/>
      <c r="B602"/>
      <c r="C602"/>
      <c r="D602"/>
      <c r="E602" s="86"/>
      <c r="F602"/>
      <c r="G602"/>
      <c r="H602"/>
      <c r="I602" s="693"/>
      <c r="J602" s="693"/>
    </row>
    <row r="603" spans="1:10" ht="16.5">
      <c r="A603"/>
      <c r="B603"/>
      <c r="C603"/>
      <c r="D603"/>
      <c r="E603" s="86"/>
      <c r="F603"/>
      <c r="G603"/>
      <c r="H603"/>
      <c r="I603" s="693"/>
      <c r="J603" s="693"/>
    </row>
    <row r="604" spans="1:10" ht="16.5">
      <c r="A604"/>
      <c r="B604"/>
      <c r="C604"/>
      <c r="D604"/>
      <c r="E604" s="86"/>
      <c r="F604"/>
      <c r="G604"/>
      <c r="H604"/>
      <c r="I604" s="693"/>
      <c r="J604" s="693"/>
    </row>
    <row r="605" spans="1:10" ht="16.5">
      <c r="A605"/>
      <c r="B605"/>
      <c r="C605"/>
      <c r="D605"/>
      <c r="E605" s="86"/>
      <c r="F605"/>
      <c r="G605"/>
      <c r="H605"/>
      <c r="I605" s="693"/>
      <c r="J605" s="693"/>
    </row>
    <row r="606" spans="1:10" ht="16.5">
      <c r="A606"/>
      <c r="B606"/>
      <c r="C606"/>
      <c r="D606"/>
      <c r="E606" s="86"/>
      <c r="F606"/>
      <c r="G606"/>
      <c r="H606"/>
      <c r="I606" s="693"/>
      <c r="J606" s="693"/>
    </row>
    <row r="607" spans="1:10" ht="16.5">
      <c r="A607"/>
      <c r="B607"/>
      <c r="C607"/>
      <c r="D607"/>
      <c r="E607" s="86"/>
      <c r="F607"/>
      <c r="G607"/>
      <c r="H607"/>
      <c r="I607" s="693"/>
      <c r="J607" s="693"/>
    </row>
    <row r="608" spans="1:10" ht="16.5">
      <c r="A608"/>
      <c r="B608"/>
      <c r="C608"/>
      <c r="D608"/>
      <c r="E608" s="86"/>
      <c r="F608"/>
      <c r="G608"/>
      <c r="H608"/>
      <c r="I608" s="693"/>
      <c r="J608" s="693"/>
    </row>
    <row r="609" spans="1:10" ht="16.5">
      <c r="A609"/>
      <c r="B609"/>
      <c r="C609"/>
      <c r="D609"/>
      <c r="E609" s="86"/>
      <c r="F609"/>
      <c r="G609"/>
      <c r="H609"/>
      <c r="I609" s="693"/>
      <c r="J609" s="693"/>
    </row>
    <row r="610" spans="1:10" ht="16.5">
      <c r="A610"/>
      <c r="B610"/>
      <c r="C610"/>
      <c r="D610"/>
      <c r="E610" s="86"/>
      <c r="F610"/>
      <c r="G610"/>
      <c r="H610"/>
      <c r="I610" s="693"/>
      <c r="J610" s="693"/>
    </row>
    <row r="611" spans="1:10" ht="16.5">
      <c r="A611"/>
      <c r="B611"/>
      <c r="C611"/>
      <c r="D611"/>
      <c r="E611" s="86"/>
      <c r="F611"/>
      <c r="G611"/>
      <c r="H611"/>
      <c r="I611" s="693"/>
      <c r="J611" s="693"/>
    </row>
    <row r="612" spans="1:10" ht="16.5">
      <c r="A612"/>
      <c r="B612"/>
      <c r="C612"/>
      <c r="D612"/>
      <c r="E612" s="86"/>
      <c r="F612"/>
      <c r="G612"/>
      <c r="H612"/>
      <c r="I612" s="693"/>
      <c r="J612" s="693"/>
    </row>
    <row r="613" spans="1:10" ht="16.5">
      <c r="A613"/>
      <c r="B613"/>
      <c r="C613"/>
      <c r="D613"/>
      <c r="E613" s="86"/>
      <c r="F613"/>
      <c r="G613"/>
      <c r="H613"/>
      <c r="I613" s="693"/>
      <c r="J613" s="693"/>
    </row>
    <row r="614" spans="1:10" ht="16.5">
      <c r="A614"/>
      <c r="B614"/>
      <c r="C614"/>
      <c r="D614"/>
      <c r="E614" s="86"/>
      <c r="F614"/>
      <c r="G614"/>
      <c r="H614"/>
      <c r="I614" s="693"/>
      <c r="J614" s="693"/>
    </row>
    <row r="615" spans="1:10" ht="16.5">
      <c r="A615"/>
      <c r="B615"/>
      <c r="C615"/>
      <c r="D615"/>
      <c r="E615" s="86"/>
      <c r="F615"/>
      <c r="G615"/>
      <c r="H615"/>
      <c r="I615" s="693"/>
      <c r="J615" s="693"/>
    </row>
    <row r="616" spans="1:10" ht="16.5">
      <c r="A616"/>
      <c r="B616"/>
      <c r="C616"/>
      <c r="D616"/>
      <c r="E616" s="86"/>
      <c r="F616"/>
      <c r="G616"/>
      <c r="H616"/>
      <c r="I616" s="693"/>
      <c r="J616" s="693"/>
    </row>
    <row r="617" spans="1:10" ht="16.5">
      <c r="A617"/>
      <c r="B617"/>
      <c r="C617"/>
      <c r="D617"/>
      <c r="E617" s="86"/>
      <c r="F617"/>
      <c r="G617"/>
      <c r="H617"/>
      <c r="I617" s="693"/>
      <c r="J617" s="693"/>
    </row>
    <row r="618" spans="1:10" ht="16.5">
      <c r="A618"/>
      <c r="B618"/>
      <c r="C618"/>
      <c r="D618"/>
      <c r="E618" s="86"/>
      <c r="F618"/>
      <c r="G618"/>
      <c r="H618"/>
      <c r="I618" s="693"/>
      <c r="J618" s="693"/>
    </row>
    <row r="619" spans="1:10" ht="16.5">
      <c r="A619"/>
      <c r="B619"/>
      <c r="C619"/>
      <c r="D619"/>
      <c r="E619" s="86"/>
      <c r="F619"/>
      <c r="G619"/>
      <c r="H619"/>
      <c r="I619" s="693"/>
      <c r="J619" s="693"/>
    </row>
    <row r="620" spans="1:10" ht="16.5">
      <c r="A620"/>
      <c r="B620"/>
      <c r="C620"/>
      <c r="D620"/>
      <c r="E620" s="86"/>
      <c r="F620"/>
      <c r="G620"/>
      <c r="H620"/>
      <c r="I620" s="693"/>
      <c r="J620" s="693"/>
    </row>
    <row r="621" spans="1:10" ht="16.5">
      <c r="A621"/>
      <c r="B621"/>
      <c r="C621"/>
      <c r="D621"/>
      <c r="E621" s="86"/>
      <c r="F621"/>
      <c r="G621"/>
      <c r="H621"/>
      <c r="I621" s="693"/>
      <c r="J621" s="693"/>
    </row>
    <row r="622" spans="1:10" ht="16.5">
      <c r="A622"/>
      <c r="B622"/>
      <c r="C622"/>
      <c r="D622"/>
      <c r="E622" s="86"/>
      <c r="F622"/>
      <c r="G622"/>
      <c r="H622"/>
      <c r="I622" s="693"/>
      <c r="J622" s="693"/>
    </row>
    <row r="623" spans="1:10" ht="16.5">
      <c r="A623"/>
      <c r="B623"/>
      <c r="C623"/>
      <c r="D623"/>
      <c r="E623" s="86"/>
      <c r="F623"/>
      <c r="G623"/>
      <c r="H623"/>
      <c r="I623" s="693"/>
      <c r="J623" s="693"/>
    </row>
    <row r="624" spans="1:10" ht="16.5">
      <c r="A624"/>
      <c r="B624"/>
      <c r="C624"/>
      <c r="D624"/>
      <c r="E624" s="86"/>
      <c r="F624"/>
      <c r="G624"/>
      <c r="H624"/>
      <c r="I624" s="693"/>
      <c r="J624" s="693"/>
    </row>
    <row r="625" spans="1:10" ht="16.5">
      <c r="A625"/>
      <c r="B625"/>
      <c r="C625"/>
      <c r="D625"/>
      <c r="E625" s="86"/>
      <c r="F625"/>
      <c r="G625"/>
      <c r="H625"/>
      <c r="I625" s="693"/>
      <c r="J625" s="693"/>
    </row>
    <row r="626" spans="1:10" ht="16.5">
      <c r="A626"/>
      <c r="B626"/>
      <c r="C626"/>
      <c r="D626"/>
      <c r="E626" s="86"/>
      <c r="F626"/>
      <c r="G626"/>
      <c r="H626"/>
      <c r="I626" s="693"/>
      <c r="J626" s="693"/>
    </row>
    <row r="627" spans="1:10" ht="16.5">
      <c r="A627"/>
      <c r="B627"/>
      <c r="C627"/>
      <c r="D627"/>
      <c r="E627" s="86"/>
      <c r="F627"/>
      <c r="G627"/>
      <c r="H627"/>
      <c r="I627" s="693"/>
      <c r="J627" s="693"/>
    </row>
    <row r="628" spans="1:10" ht="16.5">
      <c r="A628"/>
      <c r="B628"/>
      <c r="C628"/>
      <c r="D628"/>
      <c r="E628" s="86"/>
      <c r="F628"/>
      <c r="G628"/>
      <c r="H628"/>
      <c r="I628" s="693"/>
      <c r="J628" s="693"/>
    </row>
    <row r="629" spans="1:10" ht="16.5">
      <c r="A629"/>
      <c r="B629"/>
      <c r="C629"/>
      <c r="D629"/>
      <c r="E629" s="86"/>
      <c r="F629"/>
      <c r="G629"/>
      <c r="H629"/>
      <c r="I629" s="693"/>
      <c r="J629" s="693"/>
    </row>
    <row r="630" spans="1:10" ht="16.5">
      <c r="A630"/>
      <c r="B630"/>
      <c r="C630"/>
      <c r="D630"/>
      <c r="E630" s="86"/>
      <c r="F630"/>
      <c r="G630"/>
      <c r="H630"/>
      <c r="I630" s="693"/>
      <c r="J630" s="693"/>
    </row>
    <row r="631" spans="1:10" ht="16.5">
      <c r="A631"/>
      <c r="B631"/>
      <c r="C631"/>
      <c r="D631"/>
      <c r="E631" s="86"/>
      <c r="F631"/>
      <c r="G631"/>
      <c r="H631"/>
      <c r="I631" s="693"/>
      <c r="J631" s="693"/>
    </row>
    <row r="632" spans="1:10" ht="16.5">
      <c r="A632"/>
      <c r="B632"/>
      <c r="C632"/>
      <c r="D632"/>
      <c r="E632" s="86"/>
      <c r="F632"/>
      <c r="G632"/>
      <c r="H632"/>
      <c r="I632" s="693"/>
      <c r="J632" s="693"/>
    </row>
    <row r="633" spans="1:10" ht="16.5">
      <c r="A633"/>
      <c r="B633"/>
      <c r="C633"/>
      <c r="D633"/>
      <c r="E633" s="86"/>
      <c r="F633"/>
      <c r="G633"/>
      <c r="H633"/>
      <c r="I633" s="693"/>
      <c r="J633" s="693"/>
    </row>
    <row r="634" spans="1:10" ht="16.5">
      <c r="A634"/>
      <c r="B634"/>
      <c r="C634"/>
      <c r="D634"/>
      <c r="E634" s="86"/>
      <c r="F634"/>
      <c r="G634"/>
      <c r="H634"/>
      <c r="I634" s="693"/>
      <c r="J634" s="693"/>
    </row>
    <row r="635" spans="1:10" ht="16.5">
      <c r="A635"/>
      <c r="B635"/>
      <c r="C635"/>
      <c r="D635"/>
      <c r="E635" s="86"/>
      <c r="F635"/>
      <c r="G635"/>
      <c r="H635"/>
      <c r="I635" s="693"/>
      <c r="J635" s="693"/>
    </row>
    <row r="636" spans="1:10" ht="16.5">
      <c r="A636"/>
      <c r="B636"/>
      <c r="C636"/>
      <c r="D636"/>
      <c r="E636" s="86"/>
      <c r="F636"/>
      <c r="G636"/>
      <c r="H636"/>
      <c r="I636" s="693"/>
      <c r="J636" s="693"/>
    </row>
    <row r="637" spans="1:10" ht="16.5">
      <c r="A637"/>
      <c r="B637"/>
      <c r="C637"/>
      <c r="D637"/>
      <c r="E637" s="86"/>
      <c r="F637"/>
      <c r="G637"/>
      <c r="H637"/>
      <c r="I637" s="693"/>
      <c r="J637" s="693"/>
    </row>
    <row r="638" spans="1:10" ht="16.5">
      <c r="A638"/>
      <c r="B638"/>
      <c r="C638"/>
      <c r="D638"/>
      <c r="E638" s="86"/>
      <c r="F638"/>
      <c r="G638"/>
      <c r="H638"/>
      <c r="I638" s="693"/>
      <c r="J638" s="693"/>
    </row>
    <row r="639" spans="1:10" ht="16.5">
      <c r="A639"/>
      <c r="B639"/>
      <c r="C639"/>
      <c r="D639"/>
      <c r="E639" s="86"/>
      <c r="F639"/>
      <c r="G639"/>
      <c r="H639"/>
      <c r="I639" s="693"/>
      <c r="J639" s="693"/>
    </row>
    <row r="640" spans="1:10" ht="16.5">
      <c r="A640"/>
      <c r="B640"/>
      <c r="C640"/>
      <c r="D640"/>
      <c r="E640" s="86"/>
      <c r="F640"/>
      <c r="G640"/>
      <c r="H640"/>
      <c r="I640" s="693"/>
      <c r="J640" s="693"/>
    </row>
    <row r="641" spans="1:10" ht="16.5">
      <c r="A641"/>
      <c r="B641"/>
      <c r="C641"/>
      <c r="D641"/>
      <c r="E641" s="86"/>
      <c r="F641"/>
      <c r="G641"/>
      <c r="H641"/>
      <c r="I641" s="693"/>
      <c r="J641" s="693"/>
    </row>
    <row r="642" spans="1:10" ht="16.5">
      <c r="A642"/>
      <c r="B642"/>
      <c r="C642"/>
      <c r="D642"/>
      <c r="E642" s="86"/>
      <c r="F642"/>
      <c r="G642"/>
      <c r="H642"/>
      <c r="I642" s="693"/>
      <c r="J642" s="693"/>
    </row>
    <row r="643" spans="1:10" ht="16.5">
      <c r="A643"/>
      <c r="B643"/>
      <c r="C643"/>
      <c r="D643"/>
      <c r="E643" s="86"/>
      <c r="F643"/>
      <c r="G643"/>
      <c r="H643"/>
      <c r="I643" s="693"/>
      <c r="J643" s="693"/>
    </row>
    <row r="644" spans="1:10" ht="16.5">
      <c r="A644"/>
      <c r="B644"/>
      <c r="C644"/>
      <c r="D644"/>
      <c r="E644" s="86"/>
      <c r="F644"/>
      <c r="G644"/>
      <c r="H644"/>
      <c r="I644" s="693"/>
      <c r="J644" s="693"/>
    </row>
    <row r="645" spans="1:10" ht="16.5">
      <c r="A645"/>
      <c r="B645"/>
      <c r="C645"/>
      <c r="D645"/>
      <c r="E645" s="86"/>
      <c r="F645"/>
      <c r="G645"/>
      <c r="H645"/>
      <c r="I645" s="693"/>
      <c r="J645" s="693"/>
    </row>
    <row r="646" spans="1:10" ht="16.5">
      <c r="A646"/>
      <c r="B646"/>
      <c r="C646"/>
      <c r="D646"/>
      <c r="E646" s="86"/>
      <c r="F646"/>
      <c r="G646"/>
      <c r="H646"/>
      <c r="I646" s="693"/>
      <c r="J646" s="693"/>
    </row>
    <row r="647" spans="1:10" ht="16.5">
      <c r="A647"/>
      <c r="B647"/>
      <c r="C647"/>
      <c r="D647"/>
      <c r="E647" s="86"/>
      <c r="F647"/>
      <c r="G647"/>
      <c r="H647"/>
      <c r="I647" s="693"/>
      <c r="J647" s="693"/>
    </row>
    <row r="648" spans="1:10" ht="16.5">
      <c r="A648"/>
      <c r="B648"/>
      <c r="C648"/>
      <c r="D648"/>
      <c r="E648" s="86"/>
      <c r="F648"/>
      <c r="G648"/>
      <c r="H648"/>
      <c r="I648" s="693"/>
      <c r="J648" s="693"/>
    </row>
    <row r="649" spans="1:10" ht="16.5">
      <c r="A649"/>
      <c r="B649"/>
      <c r="C649"/>
      <c r="D649"/>
      <c r="E649" s="86"/>
      <c r="F649"/>
      <c r="G649"/>
      <c r="H649"/>
      <c r="I649" s="693"/>
      <c r="J649" s="693"/>
    </row>
    <row r="650" spans="1:10" ht="16.5">
      <c r="A650"/>
      <c r="B650"/>
      <c r="C650"/>
      <c r="D650"/>
      <c r="E650" s="86"/>
      <c r="F650"/>
      <c r="G650"/>
      <c r="H650"/>
      <c r="I650" s="693"/>
      <c r="J650" s="693"/>
    </row>
    <row r="651" spans="1:10" ht="16.5">
      <c r="A651"/>
      <c r="B651"/>
      <c r="C651"/>
      <c r="D651"/>
      <c r="E651" s="86"/>
      <c r="F651"/>
      <c r="G651"/>
      <c r="H651"/>
      <c r="I651" s="693"/>
      <c r="J651" s="693"/>
    </row>
    <row r="652" spans="1:10" ht="17.25" thickBot="1">
      <c r="A652"/>
      <c r="B652"/>
      <c r="C652"/>
      <c r="D652"/>
      <c r="E652" s="86"/>
      <c r="F652"/>
      <c r="H652"/>
      <c r="I652" s="693"/>
      <c r="J652" s="693"/>
    </row>
    <row r="653" spans="1:10" ht="17.25" thickTop="1">
      <c r="A653"/>
      <c r="B653"/>
      <c r="C653"/>
      <c r="D653"/>
      <c r="E653" s="86"/>
      <c r="F653"/>
      <c r="G653" s="671"/>
      <c r="H653" s="672">
        <v>50000000</v>
      </c>
      <c r="I653" s="1226"/>
      <c r="J653" s="693"/>
    </row>
    <row r="654" spans="1:10" ht="17.25" thickBot="1">
      <c r="A654"/>
      <c r="B654"/>
      <c r="C654"/>
      <c r="D654"/>
      <c r="E654" s="86"/>
      <c r="F654"/>
      <c r="G654" s="675"/>
      <c r="H654" s="676" t="s">
        <v>1158</v>
      </c>
      <c r="I654" s="1227">
        <v>0.025</v>
      </c>
      <c r="J654" s="693"/>
    </row>
    <row r="655" spans="1:10" ht="18" thickBot="1" thickTop="1">
      <c r="A655"/>
      <c r="B655"/>
      <c r="C655"/>
      <c r="D655"/>
      <c r="E655" s="86"/>
      <c r="F655"/>
      <c r="G655" s="660">
        <v>0.0275</v>
      </c>
      <c r="H655" s="660">
        <v>0.025</v>
      </c>
      <c r="I655" s="1228">
        <v>0.0225</v>
      </c>
      <c r="J655" s="693"/>
    </row>
    <row r="656" spans="1:10" ht="18" thickBot="1" thickTop="1">
      <c r="A656"/>
      <c r="B656"/>
      <c r="C656"/>
      <c r="D656"/>
      <c r="E656" s="86"/>
      <c r="G656" s="481">
        <f>F660/(1+$G$655)^E680</f>
        <v>1216545.01216545</v>
      </c>
      <c r="H656" s="481">
        <f>F660/(1+$H$655)^E680</f>
        <v>1219512.1951219514</v>
      </c>
      <c r="I656" s="1229">
        <f>F660/(1+$I$655)^E680</f>
        <v>1222493.8875305625</v>
      </c>
      <c r="J656" s="693"/>
    </row>
    <row r="657" spans="1:10" ht="17.25" thickTop="1">
      <c r="A657"/>
      <c r="B657"/>
      <c r="C657"/>
      <c r="D657"/>
      <c r="E657" s="86"/>
      <c r="F657" s="670"/>
      <c r="G657" s="479">
        <f>F661/(1+$G$655)^E681</f>
        <v>1183985.413299708</v>
      </c>
      <c r="H657" s="479">
        <f>F661/(1+$H$655)^E681</f>
        <v>1189767.9952409281</v>
      </c>
      <c r="I657" s="1230">
        <f>F661/(1+$I$655)^E681</f>
        <v>1195593.04403967</v>
      </c>
      <c r="J657" s="693"/>
    </row>
    <row r="658" spans="1:10" ht="17.25" thickBot="1">
      <c r="A658"/>
      <c r="B658"/>
      <c r="C658"/>
      <c r="D658"/>
      <c r="E658" s="86"/>
      <c r="F658" s="674"/>
      <c r="G658" s="479">
        <f>F662/(1+$G$655)^E682</f>
        <v>1152297.239221127</v>
      </c>
      <c r="H658" s="479">
        <f>F662/(1+$H$655)^E682</f>
        <v>1160749.263649686</v>
      </c>
      <c r="I658" s="1230">
        <f>F662/(1+$I$655)^E682</f>
        <v>1169284.150650044</v>
      </c>
      <c r="J658" s="693"/>
    </row>
    <row r="659" spans="1:10" ht="18" thickBot="1" thickTop="1">
      <c r="A659"/>
      <c r="B659"/>
      <c r="C659"/>
      <c r="D659"/>
      <c r="E659" s="86"/>
      <c r="F659" s="661" t="s">
        <v>1160</v>
      </c>
      <c r="G659" s="479">
        <f>F663/(1+$G$655)^E683</f>
        <v>1121457.1671251843</v>
      </c>
      <c r="H659" s="479">
        <f>F663/(1+$H$655)^E683</f>
        <v>1132438.3059996937</v>
      </c>
      <c r="I659" s="1230">
        <f>F663/(1+$I$655)^E683</f>
        <v>1143554.1815648351</v>
      </c>
      <c r="J659" s="693"/>
    </row>
    <row r="660" spans="1:10" ht="17.25" thickTop="1">
      <c r="A660"/>
      <c r="B660"/>
      <c r="C660"/>
      <c r="D660"/>
      <c r="E660" s="86"/>
      <c r="F660" s="481">
        <f>H653*I654</f>
        <v>1250000</v>
      </c>
      <c r="G660" s="479">
        <f>F664/(1+$G$655)^E684</f>
        <v>1091442.4984186706</v>
      </c>
      <c r="H660" s="479">
        <f>F664/(1+$H$655)^E684</f>
        <v>1104817.8595118965</v>
      </c>
      <c r="I660" s="1230">
        <f>F664/(1+$I$655)^E684</f>
        <v>1118390.3976184207</v>
      </c>
      <c r="J660" s="693"/>
    </row>
    <row r="661" spans="1:10" ht="16.5">
      <c r="A661"/>
      <c r="B661"/>
      <c r="C661"/>
      <c r="D661"/>
      <c r="E661" s="86"/>
      <c r="F661" s="479">
        <f>F660</f>
        <v>1250000</v>
      </c>
      <c r="G661" s="479">
        <f>F665/(1+$G$655)^E685</f>
        <v>1062231.1420133049</v>
      </c>
      <c r="H661" s="479">
        <f>F665/(1+$H$655)^E685</f>
        <v>1077871.0824506308</v>
      </c>
      <c r="I661" s="1230">
        <f>F665/(1+$I$655)^E685</f>
        <v>1093780.3399691158</v>
      </c>
      <c r="J661" s="693"/>
    </row>
    <row r="662" spans="1:10" ht="16.5">
      <c r="A662"/>
      <c r="B662"/>
      <c r="C662"/>
      <c r="D662"/>
      <c r="E662" s="86"/>
      <c r="F662" s="479">
        <f>F661</f>
        <v>1250000</v>
      </c>
      <c r="G662" s="479">
        <f>F666/(1+$G$655)^E686</f>
        <v>1033801.5980664768</v>
      </c>
      <c r="H662" s="479">
        <f>F666/(1+$H$655)^E686</f>
        <v>1051581.5438542739</v>
      </c>
      <c r="I662" s="1230">
        <f>F666/(1+$I$655)^E686</f>
        <v>1069711.8239306756</v>
      </c>
      <c r="J662" s="693"/>
    </row>
    <row r="663" spans="1:10" ht="16.5">
      <c r="A663"/>
      <c r="B663"/>
      <c r="C663"/>
      <c r="D663"/>
      <c r="E663" s="86"/>
      <c r="F663" s="479">
        <f>F662</f>
        <v>1250000</v>
      </c>
      <c r="G663" s="479">
        <f>F667/(1+$G$655)^E687</f>
        <v>1006132.9421571549</v>
      </c>
      <c r="H663" s="479">
        <f>F667/(1+$H$655)^E687</f>
        <v>1025933.2135163648</v>
      </c>
      <c r="I663" s="1230">
        <f>F667/(1+$I$655)^E687</f>
        <v>1046172.9329395362</v>
      </c>
      <c r="J663" s="693"/>
    </row>
    <row r="664" spans="1:10" ht="16.5">
      <c r="A664"/>
      <c r="B664"/>
      <c r="C664"/>
      <c r="D664"/>
      <c r="E664" s="86"/>
      <c r="F664" s="479">
        <f>F663</f>
        <v>1250000</v>
      </c>
      <c r="G664" s="479">
        <f>F668/(1+$G$655)^E688</f>
        <v>979204.8098853088</v>
      </c>
      <c r="H664" s="479">
        <f>F668/(1+$H$655)^E688</f>
        <v>1000910.4522110878</v>
      </c>
      <c r="I664" s="1230">
        <f>F668/(1+$I$655)^E688</f>
        <v>1023152.0126548032</v>
      </c>
      <c r="J664" s="693"/>
    </row>
    <row r="665" spans="1:10" ht="16.5">
      <c r="A665"/>
      <c r="B665"/>
      <c r="C665"/>
      <c r="D665"/>
      <c r="E665" s="86"/>
      <c r="F665" s="479">
        <f>F664</f>
        <v>1250000</v>
      </c>
      <c r="G665" s="479">
        <f>F669/(1+$G$655)^E689</f>
        <v>952997.3818835123</v>
      </c>
      <c r="H665" s="479">
        <f>F669/(1+$H$655)^E689</f>
        <v>976498.0021571588</v>
      </c>
      <c r="I665" s="1230">
        <f>F669/(1+$I$655)^E689</f>
        <v>1000637.6651880717</v>
      </c>
      <c r="J665" s="693"/>
    </row>
    <row r="666" spans="1:10" ht="16.5">
      <c r="A666"/>
      <c r="B666"/>
      <c r="C666"/>
      <c r="D666"/>
      <c r="E666" s="86"/>
      <c r="F666" s="479">
        <f aca="true" t="shared" si="0" ref="F666:F671">F665</f>
        <v>1250000</v>
      </c>
      <c r="G666" s="479">
        <f>F670/(1+$G$655)^E690</f>
        <v>927491.3692296955</v>
      </c>
      <c r="H666" s="479">
        <f>F670/(1+$H$655)^E690</f>
        <v>952680.9777143013</v>
      </c>
      <c r="I666" s="1230">
        <f>F670/(1+$I$655)^E690</f>
        <v>978618.7434602169</v>
      </c>
      <c r="J666" s="693"/>
    </row>
    <row r="667" spans="1:10" ht="16.5">
      <c r="A667"/>
      <c r="B667"/>
      <c r="C667"/>
      <c r="D667"/>
      <c r="E667" s="86"/>
      <c r="F667" s="479">
        <f t="shared" si="0"/>
        <v>1250000</v>
      </c>
      <c r="G667" s="479">
        <f>F671/(1+$G$655)^E691</f>
        <v>902667.999250312</v>
      </c>
      <c r="H667" s="479">
        <f>F671/(1+$H$655)^E691</f>
        <v>929444.8563066355</v>
      </c>
      <c r="I667" s="1230">
        <f>F671/(1+$I$655)^E691</f>
        <v>957084.3456823637</v>
      </c>
      <c r="J667" s="693"/>
    </row>
    <row r="668" spans="1:10" ht="16.5">
      <c r="A668"/>
      <c r="B668"/>
      <c r="C668"/>
      <c r="D668"/>
      <c r="E668" s="86"/>
      <c r="F668" s="479">
        <f t="shared" si="0"/>
        <v>1250000</v>
      </c>
      <c r="G668" s="479">
        <f>F672/(1+$G$655)^E692</f>
        <v>878509.0017034665</v>
      </c>
      <c r="H668" s="479">
        <f>F672/(1+$H$655)^E692</f>
        <v>906775.4695674493</v>
      </c>
      <c r="I668" s="1230">
        <f>F672/(1+$I$655)^E692</f>
        <v>936023.8099583018</v>
      </c>
      <c r="J668" s="693"/>
    </row>
    <row r="669" spans="1:10" ht="16.5">
      <c r="A669"/>
      <c r="B669"/>
      <c r="C669"/>
      <c r="D669"/>
      <c r="E669" s="86"/>
      <c r="F669" s="479">
        <f t="shared" si="0"/>
        <v>1250000</v>
      </c>
      <c r="G669" s="479">
        <f>F673/(1+$G$655)^E693</f>
        <v>854996.5953318408</v>
      </c>
      <c r="H669" s="479">
        <f>F673/(1+$H$655)^E693</f>
        <v>884658.9946999507</v>
      </c>
      <c r="I669" s="1230">
        <f>F673/(1+$I$655)^E693</f>
        <v>915426.7090056742</v>
      </c>
      <c r="J669" s="693"/>
    </row>
    <row r="670" spans="1:10" ht="16.5">
      <c r="A670"/>
      <c r="B670"/>
      <c r="C670"/>
      <c r="D670"/>
      <c r="E670" s="86"/>
      <c r="F670" s="479">
        <f t="shared" si="0"/>
        <v>1250000</v>
      </c>
      <c r="G670" s="479">
        <f>F674/(1+$G$655)^E694</f>
        <v>832113.4747755142</v>
      </c>
      <c r="H670" s="479">
        <f>F674/(1+$H$655)^E694</f>
        <v>863081.9460487323</v>
      </c>
      <c r="I670" s="1230">
        <f>F674/(1+$I$655)^E694</f>
        <v>895282.8449933245</v>
      </c>
      <c r="J670" s="693"/>
    </row>
    <row r="671" spans="1:10" ht="16.5">
      <c r="A671"/>
      <c r="B671"/>
      <c r="C671"/>
      <c r="D671"/>
      <c r="E671" s="86"/>
      <c r="F671" s="479">
        <f t="shared" si="0"/>
        <v>1250000</v>
      </c>
      <c r="G671" s="479">
        <f>F675/(1+$G$655)^E695</f>
        <v>809842.7978350504</v>
      </c>
      <c r="H671" s="479">
        <f>F675/(1+$H$655)^E695</f>
        <v>842031.166876812</v>
      </c>
      <c r="I671" s="1230">
        <f>F675/(1+$I$655)^E695</f>
        <v>875582.2444922491</v>
      </c>
      <c r="J671" s="693"/>
    </row>
    <row r="672" spans="1:10" ht="16.5">
      <c r="A672"/>
      <c r="B672"/>
      <c r="C672"/>
      <c r="D672"/>
      <c r="E672" s="86"/>
      <c r="F672" s="479">
        <f aca="true" t="shared" si="1" ref="F672:F679">F671</f>
        <v>1250000</v>
      </c>
      <c r="G672" s="479">
        <f>F676/(1+$G$655)^E696</f>
        <v>788168.1730754748</v>
      </c>
      <c r="H672" s="479">
        <f>F676/(1+$H$655)^E696</f>
        <v>821493.8213432314</v>
      </c>
      <c r="I672" s="1230">
        <f>F676/(1+$I$655)^E696</f>
        <v>856315.1535376519</v>
      </c>
      <c r="J672" s="693"/>
    </row>
    <row r="673" spans="1:10" ht="16.5">
      <c r="A673"/>
      <c r="B673"/>
      <c r="C673"/>
      <c r="D673"/>
      <c r="E673" s="86"/>
      <c r="F673" s="479">
        <f t="shared" si="1"/>
        <v>1250000</v>
      </c>
      <c r="G673" s="479">
        <f>F677/(1+$G$655)^E697</f>
        <v>767073.6477620191</v>
      </c>
      <c r="H673" s="479">
        <f>F677/(1+$H$655)^E697</f>
        <v>801457.3866763233</v>
      </c>
      <c r="I673" s="1230">
        <f>F677/(1+$I$655)^E697</f>
        <v>837472.0327996598</v>
      </c>
      <c r="J673" s="693"/>
    </row>
    <row r="674" spans="1:10" ht="16.5">
      <c r="A674"/>
      <c r="B674"/>
      <c r="C674"/>
      <c r="D674"/>
      <c r="E674" s="86"/>
      <c r="F674" s="479">
        <f t="shared" si="1"/>
        <v>1250000</v>
      </c>
      <c r="G674" s="479">
        <f>F678/(1+$G$655)^E698</f>
        <v>746543.6961187535</v>
      </c>
      <c r="H674" s="479">
        <f>F678/(1+$H$655)^E698</f>
        <v>781909.6455378763</v>
      </c>
      <c r="I674" s="1230">
        <f>F678/(1+$I$655)^E698</f>
        <v>819043.5528603029</v>
      </c>
      <c r="J674" s="693"/>
    </row>
    <row r="675" spans="1:10" ht="16.5">
      <c r="A675"/>
      <c r="B675"/>
      <c r="C675"/>
      <c r="D675"/>
      <c r="E675" s="86"/>
      <c r="F675" s="479">
        <f t="shared" si="1"/>
        <v>1250000</v>
      </c>
      <c r="G675" s="479">
        <f>F679/(1+$G$655)^E699</f>
        <v>726563.2079014631</v>
      </c>
      <c r="H675" s="479">
        <f>F679/(1+$H$655)^E699</f>
        <v>762838.678573538</v>
      </c>
      <c r="I675" s="1230">
        <f>F679/(1+$I$655)^E699</f>
        <v>801020.5895944282</v>
      </c>
      <c r="J675" s="693"/>
    </row>
    <row r="676" spans="1:10" ht="17.25" thickBot="1">
      <c r="A676"/>
      <c r="B676"/>
      <c r="C676"/>
      <c r="D676"/>
      <c r="E676" s="86"/>
      <c r="F676" s="479">
        <f t="shared" si="1"/>
        <v>1250000</v>
      </c>
      <c r="G676" s="479">
        <f>F680/(1+$G$655)^E700</f>
        <v>29062528.316058528</v>
      </c>
      <c r="H676" s="479">
        <f>F680/(1+$H$655)^E700</f>
        <v>30513547.14294152</v>
      </c>
      <c r="I676" s="1230">
        <f>F680/(1+$I$655)^E700</f>
        <v>32040823.58377713</v>
      </c>
      <c r="J676" s="693"/>
    </row>
    <row r="677" spans="1:10" ht="17.25" thickTop="1">
      <c r="A677"/>
      <c r="B677"/>
      <c r="C677"/>
      <c r="D677"/>
      <c r="E677" s="669" t="s">
        <v>1162</v>
      </c>
      <c r="F677" s="479">
        <f t="shared" si="1"/>
        <v>1250000</v>
      </c>
      <c r="G677" s="665">
        <f>SUM(G656:G676)</f>
        <v>48096593.48327801</v>
      </c>
      <c r="H677" s="665">
        <f>SUM(H656:H676)</f>
        <v>50000000.000000045</v>
      </c>
      <c r="I677" s="1231">
        <f>SUM(I656:I676)</f>
        <v>51995464.046247035</v>
      </c>
      <c r="J677" s="693"/>
    </row>
    <row r="678" spans="1:10" ht="17.25" thickBot="1">
      <c r="A678"/>
      <c r="B678"/>
      <c r="C678"/>
      <c r="D678"/>
      <c r="E678" s="673" t="s">
        <v>1161</v>
      </c>
      <c r="F678" s="479">
        <f t="shared" si="1"/>
        <v>1250000</v>
      </c>
      <c r="G678" s="668">
        <f>G677</f>
        <v>48096593.48327801</v>
      </c>
      <c r="H678" s="668">
        <f>H677</f>
        <v>50000000.000000045</v>
      </c>
      <c r="I678" s="1232">
        <f>I677</f>
        <v>51995464.046247035</v>
      </c>
      <c r="J678" s="693"/>
    </row>
    <row r="679" spans="1:10" ht="18" thickBot="1" thickTop="1">
      <c r="A679"/>
      <c r="B679"/>
      <c r="C679"/>
      <c r="D679"/>
      <c r="E679" s="86"/>
      <c r="F679" s="479">
        <f t="shared" si="1"/>
        <v>1250000</v>
      </c>
      <c r="G679"/>
      <c r="H679"/>
      <c r="I679" s="693"/>
      <c r="J679" s="693"/>
    </row>
    <row r="680" spans="1:10" ht="17.25" thickTop="1">
      <c r="A680"/>
      <c r="B680"/>
      <c r="C680"/>
      <c r="D680"/>
      <c r="E680" s="662">
        <v>1</v>
      </c>
      <c r="F680" s="479">
        <v>50000000</v>
      </c>
      <c r="G680"/>
      <c r="H680"/>
      <c r="I680" s="693"/>
      <c r="J680" s="693"/>
    </row>
    <row r="681" spans="1:10" ht="16.5">
      <c r="A681"/>
      <c r="B681"/>
      <c r="C681"/>
      <c r="D681"/>
      <c r="E681" s="663">
        <v>2</v>
      </c>
      <c r="F681" s="664" t="s">
        <v>1159</v>
      </c>
      <c r="G681"/>
      <c r="H681"/>
      <c r="I681" s="693"/>
      <c r="J681" s="693"/>
    </row>
    <row r="682" spans="1:10" ht="17.25" thickBot="1">
      <c r="A682"/>
      <c r="B682"/>
      <c r="C682"/>
      <c r="D682"/>
      <c r="E682" s="663">
        <v>3</v>
      </c>
      <c r="F682" s="667" t="s">
        <v>1159</v>
      </c>
      <c r="G682"/>
      <c r="H682"/>
      <c r="I682" s="693"/>
      <c r="J682" s="693"/>
    </row>
    <row r="683" spans="1:10" ht="17.25" thickTop="1">
      <c r="A683"/>
      <c r="B683"/>
      <c r="C683"/>
      <c r="D683"/>
      <c r="E683" s="663">
        <v>4</v>
      </c>
      <c r="F683"/>
      <c r="G683"/>
      <c r="H683"/>
      <c r="I683" s="693"/>
      <c r="J683" s="693"/>
    </row>
    <row r="684" spans="1:10" ht="16.5">
      <c r="A684"/>
      <c r="B684"/>
      <c r="C684"/>
      <c r="D684"/>
      <c r="E684" s="663">
        <v>5</v>
      </c>
      <c r="F684"/>
      <c r="G684"/>
      <c r="H684"/>
      <c r="I684" s="693"/>
      <c r="J684" s="693"/>
    </row>
    <row r="685" spans="1:10" ht="16.5">
      <c r="A685"/>
      <c r="B685"/>
      <c r="C685"/>
      <c r="D685"/>
      <c r="E685" s="663">
        <v>6</v>
      </c>
      <c r="F685"/>
      <c r="G685"/>
      <c r="H685"/>
      <c r="I685" s="693"/>
      <c r="J685" s="693"/>
    </row>
    <row r="686" spans="1:10" ht="16.5">
      <c r="A686"/>
      <c r="B686"/>
      <c r="C686"/>
      <c r="D686"/>
      <c r="E686" s="663">
        <v>7</v>
      </c>
      <c r="F686"/>
      <c r="G686"/>
      <c r="H686"/>
      <c r="I686" s="693"/>
      <c r="J686" s="693"/>
    </row>
    <row r="687" spans="1:10" ht="16.5">
      <c r="A687"/>
      <c r="B687"/>
      <c r="C687"/>
      <c r="D687"/>
      <c r="E687" s="663">
        <v>8</v>
      </c>
      <c r="F687"/>
      <c r="G687"/>
      <c r="H687"/>
      <c r="I687" s="693"/>
      <c r="J687" s="693"/>
    </row>
    <row r="688" spans="1:10" ht="16.5">
      <c r="A688"/>
      <c r="B688"/>
      <c r="C688"/>
      <c r="D688"/>
      <c r="E688" s="663">
        <v>9</v>
      </c>
      <c r="F688"/>
      <c r="G688"/>
      <c r="H688"/>
      <c r="I688" s="693"/>
      <c r="J688" s="693"/>
    </row>
    <row r="689" spans="1:10" ht="16.5">
      <c r="A689"/>
      <c r="B689"/>
      <c r="C689"/>
      <c r="D689"/>
      <c r="E689" s="663">
        <v>10</v>
      </c>
      <c r="F689"/>
      <c r="G689"/>
      <c r="H689"/>
      <c r="I689" s="693"/>
      <c r="J689" s="693"/>
    </row>
    <row r="690" spans="1:10" ht="16.5">
      <c r="A690"/>
      <c r="B690"/>
      <c r="C690"/>
      <c r="D690"/>
      <c r="E690" s="663">
        <v>11</v>
      </c>
      <c r="F690"/>
      <c r="G690"/>
      <c r="H690"/>
      <c r="I690" s="693"/>
      <c r="J690" s="693"/>
    </row>
    <row r="691" spans="1:10" ht="16.5">
      <c r="A691"/>
      <c r="B691"/>
      <c r="C691"/>
      <c r="D691"/>
      <c r="E691" s="663">
        <v>12</v>
      </c>
      <c r="F691"/>
      <c r="G691"/>
      <c r="H691"/>
      <c r="I691" s="693"/>
      <c r="J691" s="693"/>
    </row>
    <row r="692" spans="1:10" ht="16.5">
      <c r="A692"/>
      <c r="B692"/>
      <c r="C692"/>
      <c r="D692"/>
      <c r="E692" s="663">
        <v>13</v>
      </c>
      <c r="F692"/>
      <c r="G692"/>
      <c r="H692"/>
      <c r="I692" s="693"/>
      <c r="J692" s="693"/>
    </row>
    <row r="693" spans="1:10" ht="16.5">
      <c r="A693"/>
      <c r="B693"/>
      <c r="C693"/>
      <c r="D693"/>
      <c r="E693" s="663">
        <v>14</v>
      </c>
      <c r="F693"/>
      <c r="G693"/>
      <c r="H693"/>
      <c r="I693" s="693"/>
      <c r="J693" s="693"/>
    </row>
    <row r="694" spans="1:10" ht="16.5">
      <c r="A694"/>
      <c r="B694"/>
      <c r="C694"/>
      <c r="D694"/>
      <c r="E694" s="663">
        <v>15</v>
      </c>
      <c r="F694"/>
      <c r="G694"/>
      <c r="H694"/>
      <c r="I694" s="693"/>
      <c r="J694" s="693"/>
    </row>
    <row r="695" spans="1:10" ht="16.5">
      <c r="A695"/>
      <c r="B695"/>
      <c r="C695"/>
      <c r="D695"/>
      <c r="E695" s="663">
        <v>16</v>
      </c>
      <c r="F695"/>
      <c r="G695"/>
      <c r="H695"/>
      <c r="I695" s="693"/>
      <c r="J695" s="693"/>
    </row>
    <row r="696" spans="1:10" ht="16.5">
      <c r="A696"/>
      <c r="B696"/>
      <c r="C696"/>
      <c r="D696"/>
      <c r="E696" s="663">
        <v>17</v>
      </c>
      <c r="F696"/>
      <c r="G696"/>
      <c r="H696"/>
      <c r="I696" s="693"/>
      <c r="J696" s="693"/>
    </row>
    <row r="697" spans="1:10" ht="16.5">
      <c r="A697"/>
      <c r="B697"/>
      <c r="C697"/>
      <c r="D697"/>
      <c r="E697" s="663">
        <v>18</v>
      </c>
      <c r="F697"/>
      <c r="G697"/>
      <c r="H697"/>
      <c r="I697" s="693"/>
      <c r="J697" s="693"/>
    </row>
    <row r="698" spans="1:10" ht="16.5">
      <c r="A698"/>
      <c r="B698"/>
      <c r="C698"/>
      <c r="D698"/>
      <c r="E698" s="663">
        <v>19</v>
      </c>
      <c r="F698"/>
      <c r="G698"/>
      <c r="H698"/>
      <c r="I698" s="693"/>
      <c r="J698" s="693"/>
    </row>
    <row r="699" spans="1:10" ht="16.5">
      <c r="A699"/>
      <c r="B699"/>
      <c r="C699"/>
      <c r="D699"/>
      <c r="E699" s="663">
        <v>20</v>
      </c>
      <c r="F699"/>
      <c r="G699"/>
      <c r="H699"/>
      <c r="I699" s="693"/>
      <c r="J699" s="693"/>
    </row>
    <row r="700" spans="1:10" ht="16.5">
      <c r="A700"/>
      <c r="B700"/>
      <c r="C700"/>
      <c r="D700"/>
      <c r="E700" s="663">
        <v>20</v>
      </c>
      <c r="F700"/>
      <c r="G700"/>
      <c r="H700"/>
      <c r="I700" s="693"/>
      <c r="J700" s="693"/>
    </row>
    <row r="701" spans="1:10" ht="16.5">
      <c r="A701"/>
      <c r="B701"/>
      <c r="C701"/>
      <c r="D701"/>
      <c r="E701" s="663"/>
      <c r="F701"/>
      <c r="G701"/>
      <c r="H701"/>
      <c r="I701" s="693"/>
      <c r="J701" s="693"/>
    </row>
    <row r="702" spans="1:10" ht="17.25" thickBot="1">
      <c r="A702"/>
      <c r="B702"/>
      <c r="C702"/>
      <c r="D702"/>
      <c r="E702" s="666"/>
      <c r="F702"/>
      <c r="G702"/>
      <c r="H702"/>
      <c r="I702" s="693"/>
      <c r="J702" s="693"/>
    </row>
    <row r="703" spans="1:10" ht="17.25" thickTop="1">
      <c r="A703"/>
      <c r="B703"/>
      <c r="C703"/>
      <c r="D703"/>
      <c r="F703"/>
      <c r="G703"/>
      <c r="H703"/>
      <c r="I703" s="693"/>
      <c r="J703" s="693"/>
    </row>
    <row r="704" spans="1:10" ht="16.5">
      <c r="A704"/>
      <c r="B704"/>
      <c r="C704"/>
      <c r="D704"/>
      <c r="E704" s="86"/>
      <c r="F704"/>
      <c r="G704"/>
      <c r="H704"/>
      <c r="I704" s="693"/>
      <c r="J704" s="693"/>
    </row>
    <row r="705" spans="1:10" ht="16.5">
      <c r="A705"/>
      <c r="B705"/>
      <c r="C705"/>
      <c r="D705"/>
      <c r="E705" s="86"/>
      <c r="F705"/>
      <c r="G705"/>
      <c r="H705"/>
      <c r="I705" s="693"/>
      <c r="J705" s="693"/>
    </row>
    <row r="706" spans="1:10" ht="16.5">
      <c r="A706"/>
      <c r="B706"/>
      <c r="C706"/>
      <c r="D706"/>
      <c r="E706" s="86"/>
      <c r="F706"/>
      <c r="G706"/>
      <c r="H706"/>
      <c r="I706" s="693"/>
      <c r="J706" s="693"/>
    </row>
    <row r="707" spans="1:10" ht="16.5">
      <c r="A707"/>
      <c r="B707"/>
      <c r="C707"/>
      <c r="D707"/>
      <c r="E707" s="86"/>
      <c r="F707"/>
      <c r="G707"/>
      <c r="H707"/>
      <c r="I707" s="693"/>
      <c r="J707" s="693"/>
    </row>
    <row r="708" spans="1:10" ht="16.5">
      <c r="A708"/>
      <c r="B708"/>
      <c r="C708"/>
      <c r="D708"/>
      <c r="E708" s="86"/>
      <c r="F708"/>
      <c r="G708"/>
      <c r="H708"/>
      <c r="I708" s="693"/>
      <c r="J708" s="693"/>
    </row>
    <row r="709" spans="1:10" ht="16.5">
      <c r="A709"/>
      <c r="B709"/>
      <c r="C709"/>
      <c r="D709"/>
      <c r="E709" s="86"/>
      <c r="F709"/>
      <c r="G709"/>
      <c r="H709"/>
      <c r="I709" s="693"/>
      <c r="J709" s="693"/>
    </row>
    <row r="710" spans="1:10" ht="16.5">
      <c r="A710"/>
      <c r="B710"/>
      <c r="C710"/>
      <c r="D710"/>
      <c r="E710" s="86"/>
      <c r="F710"/>
      <c r="G710"/>
      <c r="H710"/>
      <c r="I710" s="693"/>
      <c r="J710" s="693"/>
    </row>
    <row r="711" spans="1:10" ht="16.5">
      <c r="A711"/>
      <c r="B711"/>
      <c r="C711"/>
      <c r="D711"/>
      <c r="E711" s="42" t="s">
        <v>1163</v>
      </c>
      <c r="F711"/>
      <c r="G711"/>
      <c r="H711"/>
      <c r="I711" s="693"/>
      <c r="J711" s="693"/>
    </row>
    <row r="712" spans="1:10" ht="16.5">
      <c r="A712"/>
      <c r="B712"/>
      <c r="C712"/>
      <c r="D712"/>
      <c r="E712" s="86"/>
      <c r="F712"/>
      <c r="G712"/>
      <c r="H712"/>
      <c r="I712" s="693"/>
      <c r="J712" s="693"/>
    </row>
    <row r="713" spans="1:10" ht="16.5">
      <c r="A713"/>
      <c r="B713"/>
      <c r="C713"/>
      <c r="D713"/>
      <c r="E713" s="86"/>
      <c r="F713"/>
      <c r="G713"/>
      <c r="H713"/>
      <c r="I713" s="693"/>
      <c r="J713" s="693"/>
    </row>
    <row r="714" spans="1:10" ht="16.5">
      <c r="A714"/>
      <c r="B714"/>
      <c r="C714"/>
      <c r="D714"/>
      <c r="E714" s="86"/>
      <c r="F714"/>
      <c r="G714"/>
      <c r="H714"/>
      <c r="I714" s="693"/>
      <c r="J714" s="693"/>
    </row>
    <row r="715" spans="1:10" ht="16.5">
      <c r="A715"/>
      <c r="B715"/>
      <c r="C715"/>
      <c r="D715"/>
      <c r="E715" s="86"/>
      <c r="F715"/>
      <c r="G715"/>
      <c r="H715"/>
      <c r="I715" s="693"/>
      <c r="J715" s="693"/>
    </row>
    <row r="716" spans="1:10" ht="16.5">
      <c r="A716"/>
      <c r="B716"/>
      <c r="C716"/>
      <c r="D716"/>
      <c r="E716" s="86"/>
      <c r="F716"/>
      <c r="G716"/>
      <c r="H716"/>
      <c r="I716" s="693"/>
      <c r="J716" s="693"/>
    </row>
    <row r="717" spans="1:10" ht="16.5">
      <c r="A717"/>
      <c r="B717"/>
      <c r="C717"/>
      <c r="D717"/>
      <c r="E717" s="86"/>
      <c r="F717"/>
      <c r="G717"/>
      <c r="H717"/>
      <c r="I717" s="693"/>
      <c r="J717" s="693"/>
    </row>
    <row r="718" spans="1:10" ht="16.5">
      <c r="A718"/>
      <c r="B718"/>
      <c r="C718"/>
      <c r="D718"/>
      <c r="E718" s="86"/>
      <c r="F718"/>
      <c r="G718"/>
      <c r="H718"/>
      <c r="I718" s="693"/>
      <c r="J718" s="693"/>
    </row>
    <row r="719" spans="1:10" ht="16.5">
      <c r="A719"/>
      <c r="B719"/>
      <c r="C719"/>
      <c r="D719"/>
      <c r="E719" s="86"/>
      <c r="F719"/>
      <c r="G719"/>
      <c r="H719"/>
      <c r="I719" s="693"/>
      <c r="J719" s="693"/>
    </row>
    <row r="720" spans="1:10" ht="16.5">
      <c r="A720"/>
      <c r="B720"/>
      <c r="C720"/>
      <c r="D720"/>
      <c r="E720" s="86"/>
      <c r="F720"/>
      <c r="G720"/>
      <c r="H720"/>
      <c r="I720" s="693"/>
      <c r="J720" s="693"/>
    </row>
    <row r="721" spans="1:10" ht="16.5">
      <c r="A721"/>
      <c r="B721"/>
      <c r="C721"/>
      <c r="D721"/>
      <c r="E721" s="86"/>
      <c r="F721"/>
      <c r="G721"/>
      <c r="H721"/>
      <c r="I721" s="693"/>
      <c r="J721" s="693"/>
    </row>
    <row r="722" spans="1:10" ht="16.5">
      <c r="A722"/>
      <c r="B722"/>
      <c r="C722"/>
      <c r="D722"/>
      <c r="E722" s="86"/>
      <c r="F722"/>
      <c r="G722"/>
      <c r="H722"/>
      <c r="I722" s="693"/>
      <c r="J722" s="693"/>
    </row>
    <row r="723" spans="1:10" ht="16.5">
      <c r="A723"/>
      <c r="B723"/>
      <c r="C723"/>
      <c r="D723"/>
      <c r="E723" s="86"/>
      <c r="F723"/>
      <c r="G723"/>
      <c r="H723"/>
      <c r="I723" s="693"/>
      <c r="J723" s="693"/>
    </row>
    <row r="724" spans="1:10" ht="16.5">
      <c r="A724"/>
      <c r="B724"/>
      <c r="C724"/>
      <c r="D724"/>
      <c r="E724" s="86"/>
      <c r="F724"/>
      <c r="G724"/>
      <c r="H724"/>
      <c r="I724" s="693"/>
      <c r="J724" s="693"/>
    </row>
    <row r="725" spans="1:10" ht="16.5">
      <c r="A725"/>
      <c r="B725"/>
      <c r="C725"/>
      <c r="D725"/>
      <c r="E725" s="86"/>
      <c r="F725"/>
      <c r="G725"/>
      <c r="H725"/>
      <c r="I725" s="693"/>
      <c r="J725" s="693"/>
    </row>
    <row r="726" spans="1:10" ht="16.5">
      <c r="A726"/>
      <c r="B726"/>
      <c r="C726"/>
      <c r="D726"/>
      <c r="E726" s="86"/>
      <c r="F726"/>
      <c r="G726"/>
      <c r="H726"/>
      <c r="I726" s="693"/>
      <c r="J726" s="693"/>
    </row>
    <row r="727" spans="1:10" ht="16.5">
      <c r="A727"/>
      <c r="B727"/>
      <c r="C727"/>
      <c r="D727"/>
      <c r="E727" s="86"/>
      <c r="F727"/>
      <c r="G727"/>
      <c r="H727"/>
      <c r="I727" s="693"/>
      <c r="J727" s="693"/>
    </row>
    <row r="728" spans="1:10" ht="16.5">
      <c r="A728"/>
      <c r="B728"/>
      <c r="C728"/>
      <c r="D728"/>
      <c r="E728" s="86"/>
      <c r="F728"/>
      <c r="G728"/>
      <c r="H728"/>
      <c r="I728" s="693"/>
      <c r="J728" s="693"/>
    </row>
    <row r="729" spans="1:10" ht="16.5">
      <c r="A729"/>
      <c r="B729"/>
      <c r="C729"/>
      <c r="D729"/>
      <c r="E729" s="86"/>
      <c r="F729"/>
      <c r="G729"/>
      <c r="H729"/>
      <c r="I729" s="693"/>
      <c r="J729" s="693"/>
    </row>
    <row r="730" spans="1:10" ht="16.5">
      <c r="A730"/>
      <c r="B730"/>
      <c r="C730"/>
      <c r="D730"/>
      <c r="E730" s="86"/>
      <c r="F730"/>
      <c r="G730"/>
      <c r="H730"/>
      <c r="I730" s="693"/>
      <c r="J730" s="693"/>
    </row>
    <row r="731" spans="1:10" ht="16.5">
      <c r="A731"/>
      <c r="B731"/>
      <c r="C731"/>
      <c r="D731"/>
      <c r="E731" s="86"/>
      <c r="F731"/>
      <c r="G731"/>
      <c r="H731"/>
      <c r="I731" s="693"/>
      <c r="J731" s="693"/>
    </row>
    <row r="732" spans="1:10" ht="16.5">
      <c r="A732"/>
      <c r="B732"/>
      <c r="C732"/>
      <c r="D732"/>
      <c r="E732" s="86"/>
      <c r="F732"/>
      <c r="G732"/>
      <c r="H732"/>
      <c r="I732" s="693"/>
      <c r="J732" s="693"/>
    </row>
    <row r="733" spans="1:10" ht="16.5">
      <c r="A733"/>
      <c r="B733"/>
      <c r="C733"/>
      <c r="D733"/>
      <c r="E733" s="86"/>
      <c r="F733"/>
      <c r="G733"/>
      <c r="H733"/>
      <c r="I733" s="693"/>
      <c r="J733" s="693"/>
    </row>
    <row r="734" spans="1:10" ht="16.5">
      <c r="A734"/>
      <c r="B734"/>
      <c r="C734"/>
      <c r="D734"/>
      <c r="E734" s="86"/>
      <c r="F734"/>
      <c r="G734"/>
      <c r="H734"/>
      <c r="I734" s="693"/>
      <c r="J734" s="693"/>
    </row>
    <row r="735" spans="1:10" ht="16.5">
      <c r="A735"/>
      <c r="B735"/>
      <c r="C735"/>
      <c r="D735"/>
      <c r="E735" s="86"/>
      <c r="F735"/>
      <c r="G735"/>
      <c r="H735"/>
      <c r="I735" s="693"/>
      <c r="J735" s="693"/>
    </row>
    <row r="736" spans="1:10" ht="16.5">
      <c r="A736"/>
      <c r="B736"/>
      <c r="C736"/>
      <c r="D736"/>
      <c r="E736" s="86"/>
      <c r="F736"/>
      <c r="G736"/>
      <c r="H736"/>
      <c r="I736" s="693"/>
      <c r="J736" s="693"/>
    </row>
    <row r="737" spans="1:10" ht="16.5">
      <c r="A737"/>
      <c r="B737"/>
      <c r="C737"/>
      <c r="D737"/>
      <c r="E737" s="86"/>
      <c r="F737"/>
      <c r="G737"/>
      <c r="H737"/>
      <c r="I737" s="693"/>
      <c r="J737" s="693"/>
    </row>
    <row r="738" spans="1:10" ht="16.5">
      <c r="A738"/>
      <c r="B738"/>
      <c r="C738"/>
      <c r="D738"/>
      <c r="E738" s="86"/>
      <c r="F738"/>
      <c r="G738"/>
      <c r="H738"/>
      <c r="I738" s="693"/>
      <c r="J738" s="693"/>
    </row>
    <row r="739" spans="1:10" ht="16.5">
      <c r="A739"/>
      <c r="B739"/>
      <c r="C739"/>
      <c r="D739"/>
      <c r="E739" s="86"/>
      <c r="F739"/>
      <c r="G739"/>
      <c r="H739"/>
      <c r="I739" s="693"/>
      <c r="J739" s="693"/>
    </row>
    <row r="740" spans="1:10" ht="16.5">
      <c r="A740"/>
      <c r="B740"/>
      <c r="C740"/>
      <c r="D740"/>
      <c r="E740" s="86"/>
      <c r="F740"/>
      <c r="G740"/>
      <c r="H740"/>
      <c r="I740" s="693"/>
      <c r="J740" s="693"/>
    </row>
    <row r="741" spans="1:10" ht="16.5">
      <c r="A741"/>
      <c r="B741"/>
      <c r="C741"/>
      <c r="D741"/>
      <c r="E741" s="86"/>
      <c r="F741"/>
      <c r="G741"/>
      <c r="H741"/>
      <c r="I741" s="693"/>
      <c r="J741" s="693"/>
    </row>
    <row r="742" spans="1:10" ht="16.5">
      <c r="A742"/>
      <c r="B742"/>
      <c r="C742"/>
      <c r="D742"/>
      <c r="E742" s="86"/>
      <c r="F742"/>
      <c r="G742"/>
      <c r="H742"/>
      <c r="I742" s="693"/>
      <c r="J742" s="693"/>
    </row>
    <row r="743" spans="1:10" ht="16.5">
      <c r="A743"/>
      <c r="B743"/>
      <c r="C743"/>
      <c r="D743"/>
      <c r="E743" s="86"/>
      <c r="F743"/>
      <c r="G743"/>
      <c r="H743"/>
      <c r="I743" s="693"/>
      <c r="J743" s="693"/>
    </row>
    <row r="744" spans="1:10" ht="16.5">
      <c r="A744"/>
      <c r="B744"/>
      <c r="C744"/>
      <c r="D744"/>
      <c r="E744" s="86"/>
      <c r="F744"/>
      <c r="G744"/>
      <c r="H744"/>
      <c r="I744" s="693"/>
      <c r="J744" s="693"/>
    </row>
    <row r="745" spans="1:10" ht="16.5">
      <c r="A745"/>
      <c r="B745"/>
      <c r="C745"/>
      <c r="D745"/>
      <c r="E745" s="86"/>
      <c r="F745"/>
      <c r="G745"/>
      <c r="H745"/>
      <c r="I745" s="693"/>
      <c r="J745" s="693"/>
    </row>
    <row r="746" spans="1:10" ht="16.5">
      <c r="A746"/>
      <c r="B746"/>
      <c r="C746"/>
      <c r="D746"/>
      <c r="E746" s="86"/>
      <c r="F746"/>
      <c r="G746"/>
      <c r="H746"/>
      <c r="I746" s="693"/>
      <c r="J746" s="693"/>
    </row>
    <row r="747" spans="1:10" ht="16.5">
      <c r="A747"/>
      <c r="B747"/>
      <c r="C747"/>
      <c r="D747"/>
      <c r="E747" s="86"/>
      <c r="F747"/>
      <c r="G747"/>
      <c r="H747"/>
      <c r="I747" s="693"/>
      <c r="J747" s="693"/>
    </row>
    <row r="748" spans="1:10" ht="16.5">
      <c r="A748"/>
      <c r="B748"/>
      <c r="C748"/>
      <c r="D748"/>
      <c r="E748" s="86"/>
      <c r="F748"/>
      <c r="G748"/>
      <c r="H748"/>
      <c r="I748" s="693"/>
      <c r="J748" s="693"/>
    </row>
    <row r="749" spans="1:10" ht="16.5">
      <c r="A749"/>
      <c r="B749"/>
      <c r="C749"/>
      <c r="D749"/>
      <c r="E749" s="86"/>
      <c r="F749"/>
      <c r="G749"/>
      <c r="H749"/>
      <c r="I749" s="693"/>
      <c r="J749" s="693"/>
    </row>
    <row r="750" spans="1:10" ht="16.5">
      <c r="A750"/>
      <c r="B750"/>
      <c r="C750"/>
      <c r="D750"/>
      <c r="E750" s="86"/>
      <c r="F750"/>
      <c r="G750"/>
      <c r="H750"/>
      <c r="I750" s="693"/>
      <c r="J750" s="693"/>
    </row>
    <row r="751" spans="1:10" ht="16.5">
      <c r="A751"/>
      <c r="B751"/>
      <c r="C751"/>
      <c r="D751"/>
      <c r="E751" s="86"/>
      <c r="F751"/>
      <c r="G751"/>
      <c r="H751"/>
      <c r="I751" s="693"/>
      <c r="J751" s="693"/>
    </row>
    <row r="752" spans="1:10" ht="16.5">
      <c r="A752"/>
      <c r="B752"/>
      <c r="C752"/>
      <c r="D752"/>
      <c r="E752" s="86"/>
      <c r="F752"/>
      <c r="G752"/>
      <c r="H752"/>
      <c r="I752" s="693"/>
      <c r="J752" s="693"/>
    </row>
    <row r="753" spans="1:10" ht="16.5">
      <c r="A753"/>
      <c r="B753"/>
      <c r="C753"/>
      <c r="D753"/>
      <c r="E753" s="86"/>
      <c r="F753"/>
      <c r="G753"/>
      <c r="H753"/>
      <c r="I753" s="693"/>
      <c r="J753" s="693"/>
    </row>
    <row r="754" spans="1:10" ht="16.5">
      <c r="A754"/>
      <c r="B754"/>
      <c r="C754"/>
      <c r="D754"/>
      <c r="E754" s="86"/>
      <c r="F754"/>
      <c r="G754"/>
      <c r="H754"/>
      <c r="I754" s="693"/>
      <c r="J754" s="693"/>
    </row>
    <row r="755" spans="1:10" ht="16.5">
      <c r="A755"/>
      <c r="B755"/>
      <c r="C755"/>
      <c r="D755"/>
      <c r="E755" s="86"/>
      <c r="F755"/>
      <c r="G755"/>
      <c r="H755"/>
      <c r="I755" s="693"/>
      <c r="J755" s="693"/>
    </row>
    <row r="756" spans="1:10" ht="16.5">
      <c r="A756"/>
      <c r="B756"/>
      <c r="C756"/>
      <c r="D756"/>
      <c r="E756" s="86"/>
      <c r="F756"/>
      <c r="G756"/>
      <c r="H756"/>
      <c r="I756" s="693"/>
      <c r="J756" s="693"/>
    </row>
    <row r="757" spans="1:10" ht="16.5">
      <c r="A757"/>
      <c r="B757"/>
      <c r="C757"/>
      <c r="D757"/>
      <c r="E757" s="86"/>
      <c r="F757"/>
      <c r="G757"/>
      <c r="H757"/>
      <c r="I757" s="693"/>
      <c r="J757" s="693"/>
    </row>
    <row r="758" spans="1:10" ht="16.5">
      <c r="A758"/>
      <c r="B758"/>
      <c r="C758"/>
      <c r="D758"/>
      <c r="E758" s="86"/>
      <c r="F758"/>
      <c r="G758"/>
      <c r="H758"/>
      <c r="I758" s="693"/>
      <c r="J758" s="693"/>
    </row>
    <row r="759" spans="1:10" ht="16.5">
      <c r="A759"/>
      <c r="B759"/>
      <c r="C759"/>
      <c r="D759"/>
      <c r="E759" s="86"/>
      <c r="F759"/>
      <c r="G759"/>
      <c r="H759"/>
      <c r="I759" s="693"/>
      <c r="J759" s="693"/>
    </row>
    <row r="760" spans="1:10" ht="16.5">
      <c r="A760"/>
      <c r="B760"/>
      <c r="C760"/>
      <c r="D760"/>
      <c r="E760" s="86"/>
      <c r="F760"/>
      <c r="G760"/>
      <c r="H760"/>
      <c r="I760" s="693"/>
      <c r="J760" s="693"/>
    </row>
    <row r="761" spans="1:10" ht="16.5">
      <c r="A761"/>
      <c r="B761"/>
      <c r="C761"/>
      <c r="D761"/>
      <c r="E761" s="86"/>
      <c r="F761"/>
      <c r="G761"/>
      <c r="H761"/>
      <c r="I761" s="693"/>
      <c r="J761" s="693"/>
    </row>
    <row r="762" spans="1:10" ht="16.5">
      <c r="A762"/>
      <c r="B762"/>
      <c r="C762"/>
      <c r="D762"/>
      <c r="E762" s="86"/>
      <c r="F762"/>
      <c r="G762"/>
      <c r="H762"/>
      <c r="I762" s="693"/>
      <c r="J762" s="693"/>
    </row>
    <row r="763" spans="1:10" ht="16.5">
      <c r="A763"/>
      <c r="B763"/>
      <c r="C763"/>
      <c r="D763"/>
      <c r="E763" s="86"/>
      <c r="F763"/>
      <c r="G763"/>
      <c r="H763"/>
      <c r="I763" s="693"/>
      <c r="J763" s="693"/>
    </row>
    <row r="764" spans="1:10" ht="16.5">
      <c r="A764"/>
      <c r="B764"/>
      <c r="C764"/>
      <c r="D764"/>
      <c r="E764" s="86"/>
      <c r="F764"/>
      <c r="G764"/>
      <c r="H764"/>
      <c r="I764" s="693"/>
      <c r="J764" s="693"/>
    </row>
    <row r="765" spans="1:10" ht="16.5">
      <c r="A765"/>
      <c r="B765"/>
      <c r="C765"/>
      <c r="D765"/>
      <c r="E765" s="86"/>
      <c r="F765"/>
      <c r="G765"/>
      <c r="H765"/>
      <c r="I765" s="693"/>
      <c r="J765" s="693"/>
    </row>
    <row r="766" spans="1:10" ht="16.5">
      <c r="A766"/>
      <c r="B766"/>
      <c r="C766"/>
      <c r="D766"/>
      <c r="E766" s="86"/>
      <c r="F766"/>
      <c r="G766"/>
      <c r="H766"/>
      <c r="I766" s="693"/>
      <c r="J766" s="693"/>
    </row>
    <row r="767" spans="1:10" ht="16.5">
      <c r="A767"/>
      <c r="B767"/>
      <c r="C767"/>
      <c r="D767"/>
      <c r="E767" s="86"/>
      <c r="F767"/>
      <c r="G767"/>
      <c r="H767"/>
      <c r="I767" s="693"/>
      <c r="J767" s="693"/>
    </row>
    <row r="768" spans="1:10" ht="16.5">
      <c r="A768"/>
      <c r="B768"/>
      <c r="C768"/>
      <c r="D768"/>
      <c r="E768" s="86"/>
      <c r="F768"/>
      <c r="G768"/>
      <c r="H768"/>
      <c r="I768" s="693"/>
      <c r="J768" s="693"/>
    </row>
    <row r="769" spans="1:10" ht="16.5">
      <c r="A769"/>
      <c r="B769"/>
      <c r="C769"/>
      <c r="D769"/>
      <c r="E769" s="86"/>
      <c r="F769"/>
      <c r="G769"/>
      <c r="H769"/>
      <c r="I769" s="693"/>
      <c r="J769" s="693"/>
    </row>
    <row r="770" spans="1:10" ht="16.5">
      <c r="A770"/>
      <c r="B770"/>
      <c r="C770"/>
      <c r="D770"/>
      <c r="E770" s="86"/>
      <c r="F770"/>
      <c r="G770"/>
      <c r="H770"/>
      <c r="I770" s="693"/>
      <c r="J770" s="693"/>
    </row>
    <row r="771" spans="1:10" ht="16.5">
      <c r="A771"/>
      <c r="B771"/>
      <c r="C771"/>
      <c r="D771"/>
      <c r="E771" s="86"/>
      <c r="F771"/>
      <c r="G771"/>
      <c r="H771"/>
      <c r="I771" s="693"/>
      <c r="J771" s="693"/>
    </row>
    <row r="772" spans="1:10" ht="16.5">
      <c r="A772"/>
      <c r="B772"/>
      <c r="C772"/>
      <c r="D772"/>
      <c r="E772" s="86"/>
      <c r="F772"/>
      <c r="G772"/>
      <c r="H772"/>
      <c r="I772" s="693"/>
      <c r="J772" s="693"/>
    </row>
    <row r="773" spans="1:10" ht="16.5">
      <c r="A773"/>
      <c r="B773"/>
      <c r="C773"/>
      <c r="D773"/>
      <c r="E773" s="86"/>
      <c r="F773"/>
      <c r="G773"/>
      <c r="H773"/>
      <c r="I773" s="693"/>
      <c r="J773" s="693"/>
    </row>
    <row r="774" spans="1:10" ht="16.5">
      <c r="A774"/>
      <c r="B774"/>
      <c r="C774"/>
      <c r="D774"/>
      <c r="E774" s="86"/>
      <c r="F774"/>
      <c r="G774"/>
      <c r="H774"/>
      <c r="I774" s="693"/>
      <c r="J774" s="693"/>
    </row>
    <row r="775" spans="1:10" ht="16.5">
      <c r="A775"/>
      <c r="B775"/>
      <c r="C775"/>
      <c r="D775"/>
      <c r="E775" s="86"/>
      <c r="F775"/>
      <c r="G775"/>
      <c r="H775"/>
      <c r="I775" s="693"/>
      <c r="J775" s="693"/>
    </row>
    <row r="776" spans="1:10" ht="16.5">
      <c r="A776"/>
      <c r="B776"/>
      <c r="C776"/>
      <c r="D776"/>
      <c r="E776" s="86"/>
      <c r="F776"/>
      <c r="G776"/>
      <c r="H776"/>
      <c r="I776" s="693"/>
      <c r="J776" s="693"/>
    </row>
    <row r="777" spans="1:10" ht="16.5">
      <c r="A777"/>
      <c r="B777"/>
      <c r="C777"/>
      <c r="D777"/>
      <c r="E777" s="86"/>
      <c r="F777"/>
      <c r="G777"/>
      <c r="H777"/>
      <c r="I777" s="693"/>
      <c r="J777" s="693"/>
    </row>
    <row r="778" spans="1:10" ht="16.5">
      <c r="A778"/>
      <c r="B778"/>
      <c r="C778"/>
      <c r="D778"/>
      <c r="E778" s="86"/>
      <c r="F778"/>
      <c r="G778"/>
      <c r="H778"/>
      <c r="I778" s="693"/>
      <c r="J778" s="693"/>
    </row>
    <row r="779" spans="1:10" ht="16.5">
      <c r="A779"/>
      <c r="B779"/>
      <c r="C779"/>
      <c r="D779"/>
      <c r="E779" s="86"/>
      <c r="F779"/>
      <c r="G779"/>
      <c r="H779"/>
      <c r="I779" s="693"/>
      <c r="J779" s="693"/>
    </row>
    <row r="780" spans="1:10" ht="16.5">
      <c r="A780"/>
      <c r="B780"/>
      <c r="C780"/>
      <c r="D780"/>
      <c r="E780" s="86"/>
      <c r="F780"/>
      <c r="G780"/>
      <c r="H780"/>
      <c r="I780" s="693"/>
      <c r="J780" s="693"/>
    </row>
    <row r="781" spans="1:10" ht="16.5">
      <c r="A781"/>
      <c r="B781"/>
      <c r="C781"/>
      <c r="D781"/>
      <c r="E781" s="86"/>
      <c r="F781"/>
      <c r="G781"/>
      <c r="H781"/>
      <c r="I781" s="693"/>
      <c r="J781" s="693"/>
    </row>
    <row r="782" spans="1:10" ht="16.5">
      <c r="A782"/>
      <c r="B782"/>
      <c r="C782"/>
      <c r="D782"/>
      <c r="E782" s="86"/>
      <c r="F782"/>
      <c r="G782"/>
      <c r="H782"/>
      <c r="I782" s="693"/>
      <c r="J782" s="693"/>
    </row>
    <row r="783" spans="1:10" ht="16.5">
      <c r="A783"/>
      <c r="B783"/>
      <c r="C783"/>
      <c r="D783"/>
      <c r="E783" s="86"/>
      <c r="F783"/>
      <c r="G783"/>
      <c r="H783"/>
      <c r="I783" s="693"/>
      <c r="J783" s="693"/>
    </row>
    <row r="784" spans="1:10" ht="16.5">
      <c r="A784"/>
      <c r="B784"/>
      <c r="C784"/>
      <c r="D784"/>
      <c r="E784" s="86"/>
      <c r="F784"/>
      <c r="G784"/>
      <c r="H784"/>
      <c r="I784" s="693"/>
      <c r="J784" s="693"/>
    </row>
    <row r="785" spans="1:10" ht="16.5">
      <c r="A785"/>
      <c r="B785"/>
      <c r="C785"/>
      <c r="D785"/>
      <c r="E785" s="86"/>
      <c r="F785"/>
      <c r="G785"/>
      <c r="H785"/>
      <c r="I785" s="693"/>
      <c r="J785" s="693"/>
    </row>
    <row r="786" spans="1:10" ht="16.5">
      <c r="A786"/>
      <c r="B786"/>
      <c r="C786"/>
      <c r="D786"/>
      <c r="E786" s="86"/>
      <c r="F786"/>
      <c r="G786"/>
      <c r="H786"/>
      <c r="I786" s="693"/>
      <c r="J786" s="693"/>
    </row>
    <row r="787" spans="1:10" ht="16.5">
      <c r="A787"/>
      <c r="B787"/>
      <c r="C787"/>
      <c r="D787"/>
      <c r="E787" s="86"/>
      <c r="F787"/>
      <c r="G787"/>
      <c r="H787"/>
      <c r="I787" s="693"/>
      <c r="J787" s="693"/>
    </row>
    <row r="788" spans="1:10" ht="16.5">
      <c r="A788"/>
      <c r="B788"/>
      <c r="C788"/>
      <c r="D788"/>
      <c r="E788" s="86"/>
      <c r="F788"/>
      <c r="G788"/>
      <c r="H788"/>
      <c r="I788" s="693"/>
      <c r="J788" s="693"/>
    </row>
    <row r="789" spans="1:10" ht="16.5">
      <c r="A789"/>
      <c r="B789"/>
      <c r="C789"/>
      <c r="D789"/>
      <c r="E789" s="86"/>
      <c r="F789"/>
      <c r="G789"/>
      <c r="H789"/>
      <c r="I789" s="693"/>
      <c r="J789" s="693"/>
    </row>
    <row r="790" spans="1:10" ht="16.5">
      <c r="A790"/>
      <c r="B790"/>
      <c r="C790"/>
      <c r="D790"/>
      <c r="E790" s="86"/>
      <c r="F790"/>
      <c r="G790"/>
      <c r="H790"/>
      <c r="I790" s="693"/>
      <c r="J790" s="693"/>
    </row>
    <row r="791" spans="1:10" ht="16.5">
      <c r="A791"/>
      <c r="B791"/>
      <c r="C791"/>
      <c r="D791"/>
      <c r="E791" s="86"/>
      <c r="F791"/>
      <c r="G791"/>
      <c r="H791"/>
      <c r="I791" s="693"/>
      <c r="J791" s="693"/>
    </row>
    <row r="792" spans="1:10" ht="16.5">
      <c r="A792"/>
      <c r="B792"/>
      <c r="C792"/>
      <c r="D792"/>
      <c r="E792" s="86"/>
      <c r="F792"/>
      <c r="G792"/>
      <c r="H792"/>
      <c r="I792" s="693"/>
      <c r="J792" s="693"/>
    </row>
    <row r="793" spans="1:10" ht="16.5">
      <c r="A793"/>
      <c r="B793"/>
      <c r="C793"/>
      <c r="D793"/>
      <c r="E793" s="86"/>
      <c r="F793"/>
      <c r="G793"/>
      <c r="H793"/>
      <c r="I793" s="693"/>
      <c r="J793" s="693"/>
    </row>
    <row r="794" spans="1:10" ht="16.5">
      <c r="A794"/>
      <c r="B794"/>
      <c r="C794"/>
      <c r="D794"/>
      <c r="E794" s="86"/>
      <c r="F794"/>
      <c r="G794"/>
      <c r="H794"/>
      <c r="I794" s="693"/>
      <c r="J794" s="693"/>
    </row>
    <row r="795" spans="1:10" ht="16.5">
      <c r="A795"/>
      <c r="B795"/>
      <c r="C795"/>
      <c r="D795"/>
      <c r="E795" s="86"/>
      <c r="F795"/>
      <c r="G795"/>
      <c r="H795"/>
      <c r="I795" s="693"/>
      <c r="J795" s="693"/>
    </row>
    <row r="796" spans="1:10" ht="16.5">
      <c r="A796"/>
      <c r="B796"/>
      <c r="C796"/>
      <c r="D796"/>
      <c r="E796" s="86"/>
      <c r="F796"/>
      <c r="G796"/>
      <c r="H796"/>
      <c r="I796" s="693"/>
      <c r="J796" s="693"/>
    </row>
    <row r="797" spans="1:10" ht="16.5">
      <c r="A797"/>
      <c r="B797"/>
      <c r="C797"/>
      <c r="D797"/>
      <c r="E797" s="86"/>
      <c r="F797"/>
      <c r="G797"/>
      <c r="H797"/>
      <c r="I797" s="693"/>
      <c r="J797" s="693"/>
    </row>
    <row r="798" spans="1:10" ht="16.5">
      <c r="A798"/>
      <c r="B798"/>
      <c r="C798"/>
      <c r="D798"/>
      <c r="E798" s="86"/>
      <c r="F798"/>
      <c r="G798"/>
      <c r="H798"/>
      <c r="I798" s="693"/>
      <c r="J798" s="693"/>
    </row>
    <row r="799" spans="1:10" ht="16.5">
      <c r="A799"/>
      <c r="B799"/>
      <c r="C799"/>
      <c r="D799"/>
      <c r="E799" s="86"/>
      <c r="F799"/>
      <c r="G799"/>
      <c r="H799"/>
      <c r="I799" s="693"/>
      <c r="J799" s="693"/>
    </row>
    <row r="800" spans="1:10" ht="16.5">
      <c r="A800"/>
      <c r="B800"/>
      <c r="C800"/>
      <c r="D800"/>
      <c r="E800" s="86"/>
      <c r="F800"/>
      <c r="G800"/>
      <c r="H800"/>
      <c r="I800" s="693"/>
      <c r="J800" s="693"/>
    </row>
    <row r="801" spans="1:10" ht="16.5">
      <c r="A801"/>
      <c r="B801"/>
      <c r="C801"/>
      <c r="D801"/>
      <c r="E801" s="86"/>
      <c r="F801"/>
      <c r="G801"/>
      <c r="H801"/>
      <c r="I801" s="693"/>
      <c r="J801" s="693"/>
    </row>
    <row r="802" spans="1:10" ht="16.5">
      <c r="A802"/>
      <c r="B802"/>
      <c r="C802"/>
      <c r="D802"/>
      <c r="E802" s="86"/>
      <c r="F802"/>
      <c r="G802"/>
      <c r="H802"/>
      <c r="I802" s="693"/>
      <c r="J802" s="693"/>
    </row>
    <row r="803" spans="1:10" ht="16.5">
      <c r="A803"/>
      <c r="B803"/>
      <c r="C803"/>
      <c r="D803"/>
      <c r="E803" s="86"/>
      <c r="F803"/>
      <c r="G803"/>
      <c r="H803"/>
      <c r="I803" s="693"/>
      <c r="J803" s="693"/>
    </row>
    <row r="804" spans="1:10" ht="16.5">
      <c r="A804"/>
      <c r="B804"/>
      <c r="C804"/>
      <c r="D804"/>
      <c r="E804" s="86"/>
      <c r="F804"/>
      <c r="G804"/>
      <c r="H804"/>
      <c r="I804" s="693"/>
      <c r="J804" s="693"/>
    </row>
    <row r="805" spans="1:10" ht="16.5">
      <c r="A805"/>
      <c r="B805"/>
      <c r="C805"/>
      <c r="D805"/>
      <c r="E805" s="86"/>
      <c r="F805"/>
      <c r="G805"/>
      <c r="H805"/>
      <c r="I805" s="693"/>
      <c r="J805" s="693"/>
    </row>
    <row r="806" spans="1:10" ht="16.5">
      <c r="A806"/>
      <c r="B806"/>
      <c r="C806"/>
      <c r="D806"/>
      <c r="E806" s="86"/>
      <c r="F806"/>
      <c r="G806"/>
      <c r="H806"/>
      <c r="I806" s="693"/>
      <c r="J806" s="693"/>
    </row>
    <row r="807" spans="1:10" ht="16.5">
      <c r="A807"/>
      <c r="B807"/>
      <c r="C807"/>
      <c r="D807"/>
      <c r="E807" s="86"/>
      <c r="F807"/>
      <c r="G807"/>
      <c r="H807"/>
      <c r="I807" s="693"/>
      <c r="J807" s="693"/>
    </row>
    <row r="808" spans="1:10" ht="16.5">
      <c r="A808"/>
      <c r="B808"/>
      <c r="C808"/>
      <c r="D808"/>
      <c r="E808" s="86"/>
      <c r="F808"/>
      <c r="G808"/>
      <c r="H808"/>
      <c r="I808" s="693"/>
      <c r="J808" s="693"/>
    </row>
    <row r="809" spans="1:10" ht="16.5">
      <c r="A809"/>
      <c r="B809"/>
      <c r="C809"/>
      <c r="D809"/>
      <c r="E809" s="86"/>
      <c r="F809"/>
      <c r="G809"/>
      <c r="H809"/>
      <c r="I809" s="693"/>
      <c r="J809" s="693"/>
    </row>
    <row r="810" spans="1:10" ht="16.5">
      <c r="A810"/>
      <c r="B810"/>
      <c r="C810"/>
      <c r="D810"/>
      <c r="E810" s="86"/>
      <c r="F810"/>
      <c r="G810"/>
      <c r="H810"/>
      <c r="I810" s="693"/>
      <c r="J810" s="693"/>
    </row>
    <row r="811" spans="1:10" ht="16.5">
      <c r="A811"/>
      <c r="B811"/>
      <c r="C811"/>
      <c r="D811"/>
      <c r="E811" s="86"/>
      <c r="F811"/>
      <c r="G811"/>
      <c r="H811"/>
      <c r="I811" s="693"/>
      <c r="J811" s="693"/>
    </row>
    <row r="812" spans="1:10" ht="16.5">
      <c r="A812"/>
      <c r="B812"/>
      <c r="C812"/>
      <c r="D812"/>
      <c r="E812" s="86"/>
      <c r="F812"/>
      <c r="G812"/>
      <c r="H812"/>
      <c r="I812" s="693"/>
      <c r="J812" s="693"/>
    </row>
    <row r="813" spans="1:10" ht="16.5">
      <c r="A813"/>
      <c r="B813"/>
      <c r="C813"/>
      <c r="D813"/>
      <c r="E813" s="86"/>
      <c r="F813"/>
      <c r="G813"/>
      <c r="H813"/>
      <c r="I813" s="693"/>
      <c r="J813" s="693"/>
    </row>
    <row r="814" spans="1:10" ht="16.5">
      <c r="A814"/>
      <c r="B814"/>
      <c r="C814"/>
      <c r="D814"/>
      <c r="E814" s="86"/>
      <c r="F814"/>
      <c r="G814"/>
      <c r="H814"/>
      <c r="I814" s="693"/>
      <c r="J814" s="693"/>
    </row>
    <row r="815" spans="1:10" ht="16.5">
      <c r="A815"/>
      <c r="B815"/>
      <c r="C815"/>
      <c r="D815"/>
      <c r="E815" s="86"/>
      <c r="F815"/>
      <c r="G815"/>
      <c r="H815"/>
      <c r="I815" s="693"/>
      <c r="J815" s="693"/>
    </row>
    <row r="816" spans="1:10" ht="16.5">
      <c r="A816"/>
      <c r="B816"/>
      <c r="C816"/>
      <c r="D816"/>
      <c r="E816" s="86"/>
      <c r="F816"/>
      <c r="G816"/>
      <c r="H816"/>
      <c r="I816" s="693"/>
      <c r="J816" s="693"/>
    </row>
    <row r="817" spans="1:10" ht="16.5">
      <c r="A817"/>
      <c r="B817"/>
      <c r="C817"/>
      <c r="D817"/>
      <c r="E817" s="86"/>
      <c r="F817"/>
      <c r="G817"/>
      <c r="H817"/>
      <c r="I817" s="693"/>
      <c r="J817" s="693"/>
    </row>
    <row r="818" spans="1:10" ht="16.5">
      <c r="A818"/>
      <c r="B818"/>
      <c r="C818"/>
      <c r="D818"/>
      <c r="E818" s="86"/>
      <c r="F818"/>
      <c r="G818"/>
      <c r="H818"/>
      <c r="I818" s="693"/>
      <c r="J818" s="693"/>
    </row>
    <row r="819" spans="1:10" ht="16.5">
      <c r="A819"/>
      <c r="B819"/>
      <c r="C819"/>
      <c r="D819"/>
      <c r="E819" s="86"/>
      <c r="F819"/>
      <c r="G819"/>
      <c r="H819"/>
      <c r="I819" s="693"/>
      <c r="J819" s="693"/>
    </row>
    <row r="820" spans="1:10" ht="16.5">
      <c r="A820"/>
      <c r="B820"/>
      <c r="C820"/>
      <c r="D820"/>
      <c r="E820" s="86"/>
      <c r="F820"/>
      <c r="G820"/>
      <c r="H820"/>
      <c r="I820" s="693"/>
      <c r="J820" s="693"/>
    </row>
    <row r="821" spans="1:10" ht="16.5">
      <c r="A821"/>
      <c r="B821"/>
      <c r="C821"/>
      <c r="D821"/>
      <c r="E821" s="86"/>
      <c r="F821"/>
      <c r="G821"/>
      <c r="H821"/>
      <c r="I821" s="693"/>
      <c r="J821" s="693"/>
    </row>
    <row r="822" spans="1:10" ht="16.5">
      <c r="A822"/>
      <c r="B822"/>
      <c r="C822"/>
      <c r="D822"/>
      <c r="E822" s="86"/>
      <c r="F822"/>
      <c r="G822"/>
      <c r="H822"/>
      <c r="I822" s="693"/>
      <c r="J822" s="693"/>
    </row>
    <row r="823" spans="1:10" ht="16.5">
      <c r="A823"/>
      <c r="B823"/>
      <c r="C823"/>
      <c r="D823"/>
      <c r="E823" s="86"/>
      <c r="F823"/>
      <c r="G823"/>
      <c r="H823"/>
      <c r="I823" s="693"/>
      <c r="J823" s="693"/>
    </row>
    <row r="824" spans="1:10" ht="16.5">
      <c r="A824"/>
      <c r="B824"/>
      <c r="C824"/>
      <c r="D824"/>
      <c r="E824" s="86"/>
      <c r="F824"/>
      <c r="G824"/>
      <c r="H824"/>
      <c r="I824" s="693"/>
      <c r="J824" s="693"/>
    </row>
    <row r="825" spans="1:10" ht="16.5">
      <c r="A825"/>
      <c r="B825"/>
      <c r="C825"/>
      <c r="D825"/>
      <c r="E825" s="86"/>
      <c r="F825"/>
      <c r="G825"/>
      <c r="H825"/>
      <c r="I825" s="693"/>
      <c r="J825" s="693"/>
    </row>
    <row r="826" spans="1:10" ht="16.5">
      <c r="A826"/>
      <c r="B826"/>
      <c r="C826"/>
      <c r="D826"/>
      <c r="E826" s="86"/>
      <c r="F826"/>
      <c r="G826"/>
      <c r="H826"/>
      <c r="I826" s="693"/>
      <c r="J826" s="693"/>
    </row>
    <row r="827" spans="1:10" ht="16.5">
      <c r="A827"/>
      <c r="B827"/>
      <c r="C827"/>
      <c r="D827"/>
      <c r="E827" s="86"/>
      <c r="F827"/>
      <c r="G827"/>
      <c r="H827"/>
      <c r="I827" s="693"/>
      <c r="J827" s="693"/>
    </row>
    <row r="828" spans="1:10" ht="16.5">
      <c r="A828"/>
      <c r="B828"/>
      <c r="C828"/>
      <c r="D828"/>
      <c r="E828" s="86"/>
      <c r="F828"/>
      <c r="G828"/>
      <c r="H828"/>
      <c r="I828" s="693"/>
      <c r="J828" s="693"/>
    </row>
    <row r="829" spans="1:10" ht="16.5">
      <c r="A829"/>
      <c r="B829"/>
      <c r="C829"/>
      <c r="D829"/>
      <c r="E829" s="86"/>
      <c r="F829"/>
      <c r="G829"/>
      <c r="H829"/>
      <c r="I829" s="693"/>
      <c r="J829" s="693"/>
    </row>
    <row r="830" spans="1:10" ht="16.5">
      <c r="A830"/>
      <c r="B830"/>
      <c r="C830"/>
      <c r="D830"/>
      <c r="E830" s="86"/>
      <c r="F830"/>
      <c r="G830"/>
      <c r="H830"/>
      <c r="I830" s="693"/>
      <c r="J830" s="693"/>
    </row>
    <row r="831" spans="1:10" ht="16.5">
      <c r="A831"/>
      <c r="B831"/>
      <c r="C831"/>
      <c r="D831"/>
      <c r="E831" s="86"/>
      <c r="F831"/>
      <c r="G831"/>
      <c r="H831"/>
      <c r="I831" s="693"/>
      <c r="J831" s="693"/>
    </row>
    <row r="832" spans="1:10" ht="16.5">
      <c r="A832"/>
      <c r="B832"/>
      <c r="C832"/>
      <c r="D832"/>
      <c r="E832" s="86"/>
      <c r="F832"/>
      <c r="G832"/>
      <c r="H832"/>
      <c r="I832" s="693"/>
      <c r="J832" s="693"/>
    </row>
    <row r="833" spans="1:10" ht="16.5">
      <c r="A833"/>
      <c r="B833"/>
      <c r="C833"/>
      <c r="D833"/>
      <c r="E833" s="86"/>
      <c r="F833"/>
      <c r="G833"/>
      <c r="H833"/>
      <c r="I833" s="693"/>
      <c r="J833" s="693"/>
    </row>
    <row r="834" spans="1:10" ht="16.5">
      <c r="A834"/>
      <c r="B834"/>
      <c r="C834"/>
      <c r="D834"/>
      <c r="E834" s="86"/>
      <c r="F834"/>
      <c r="G834"/>
      <c r="H834"/>
      <c r="I834" s="693"/>
      <c r="J834" s="693"/>
    </row>
    <row r="835" spans="1:10" ht="16.5">
      <c r="A835"/>
      <c r="B835"/>
      <c r="C835"/>
      <c r="D835"/>
      <c r="E835" s="86"/>
      <c r="F835"/>
      <c r="G835"/>
      <c r="H835"/>
      <c r="I835" s="693"/>
      <c r="J835" s="693"/>
    </row>
    <row r="836" spans="1:10" ht="16.5">
      <c r="A836"/>
      <c r="B836"/>
      <c r="C836"/>
      <c r="D836"/>
      <c r="E836" s="86"/>
      <c r="F836"/>
      <c r="G836"/>
      <c r="H836"/>
      <c r="I836" s="693"/>
      <c r="J836" s="693"/>
    </row>
    <row r="837" spans="1:10" ht="16.5">
      <c r="A837"/>
      <c r="B837"/>
      <c r="C837"/>
      <c r="D837"/>
      <c r="E837" s="86"/>
      <c r="F837"/>
      <c r="G837"/>
      <c r="H837"/>
      <c r="I837" s="693"/>
      <c r="J837" s="693"/>
    </row>
    <row r="838" spans="1:10" ht="16.5">
      <c r="A838"/>
      <c r="B838"/>
      <c r="C838"/>
      <c r="D838"/>
      <c r="E838" s="86"/>
      <c r="F838"/>
      <c r="G838"/>
      <c r="H838"/>
      <c r="I838" s="693"/>
      <c r="J838" s="693"/>
    </row>
    <row r="839" spans="1:10" ht="16.5">
      <c r="A839"/>
      <c r="B839"/>
      <c r="C839"/>
      <c r="D839"/>
      <c r="E839" s="86"/>
      <c r="F839"/>
      <c r="G839"/>
      <c r="H839"/>
      <c r="I839" s="693"/>
      <c r="J839" s="693"/>
    </row>
    <row r="840" spans="1:10" ht="16.5">
      <c r="A840"/>
      <c r="B840"/>
      <c r="C840"/>
      <c r="D840"/>
      <c r="E840" s="86"/>
      <c r="F840"/>
      <c r="G840"/>
      <c r="H840"/>
      <c r="I840" s="693"/>
      <c r="J840" s="693"/>
    </row>
    <row r="841" spans="1:10" ht="16.5">
      <c r="A841"/>
      <c r="B841"/>
      <c r="C841"/>
      <c r="D841"/>
      <c r="E841" s="86"/>
      <c r="F841"/>
      <c r="G841"/>
      <c r="H841"/>
      <c r="I841" s="693"/>
      <c r="J841" s="693"/>
    </row>
    <row r="842" spans="1:10" ht="16.5">
      <c r="A842"/>
      <c r="B842"/>
      <c r="C842"/>
      <c r="D842"/>
      <c r="E842" s="86"/>
      <c r="F842"/>
      <c r="G842"/>
      <c r="H842"/>
      <c r="I842" s="693"/>
      <c r="J842" s="693"/>
    </row>
    <row r="843" spans="1:10" ht="16.5">
      <c r="A843"/>
      <c r="B843"/>
      <c r="C843"/>
      <c r="D843"/>
      <c r="E843" s="86"/>
      <c r="F843"/>
      <c r="G843"/>
      <c r="H843"/>
      <c r="I843" s="693"/>
      <c r="J843" s="693"/>
    </row>
    <row r="844" spans="1:10" ht="16.5">
      <c r="A844"/>
      <c r="B844"/>
      <c r="C844"/>
      <c r="D844"/>
      <c r="E844" s="86"/>
      <c r="F844"/>
      <c r="G844"/>
      <c r="H844"/>
      <c r="I844" s="693"/>
      <c r="J844" s="693"/>
    </row>
    <row r="845" spans="1:10" ht="16.5">
      <c r="A845"/>
      <c r="B845"/>
      <c r="C845"/>
      <c r="D845"/>
      <c r="E845" s="86"/>
      <c r="F845"/>
      <c r="G845"/>
      <c r="H845"/>
      <c r="I845" s="693"/>
      <c r="J845" s="693"/>
    </row>
    <row r="846" spans="1:10" ht="16.5">
      <c r="A846"/>
      <c r="B846"/>
      <c r="C846"/>
      <c r="D846"/>
      <c r="E846" s="86"/>
      <c r="F846"/>
      <c r="G846"/>
      <c r="H846"/>
      <c r="I846" s="693"/>
      <c r="J846" s="693"/>
    </row>
    <row r="847" spans="1:10" ht="16.5">
      <c r="A847"/>
      <c r="B847"/>
      <c r="C847"/>
      <c r="D847"/>
      <c r="E847" s="86"/>
      <c r="F847"/>
      <c r="G847"/>
      <c r="H847"/>
      <c r="I847" s="693"/>
      <c r="J847" s="693"/>
    </row>
    <row r="848" spans="1:10" ht="16.5">
      <c r="A848"/>
      <c r="B848"/>
      <c r="C848"/>
      <c r="D848"/>
      <c r="E848" s="86"/>
      <c r="F848"/>
      <c r="G848"/>
      <c r="H848"/>
      <c r="I848" s="693"/>
      <c r="J848" s="693"/>
    </row>
    <row r="849" spans="1:10" ht="16.5">
      <c r="A849"/>
      <c r="B849"/>
      <c r="C849"/>
      <c r="D849"/>
      <c r="E849" s="86"/>
      <c r="F849"/>
      <c r="G849"/>
      <c r="H849"/>
      <c r="I849" s="693"/>
      <c r="J849" s="693"/>
    </row>
    <row r="850" spans="1:10" ht="16.5">
      <c r="A850"/>
      <c r="B850"/>
      <c r="C850"/>
      <c r="D850"/>
      <c r="E850" s="86"/>
      <c r="F850"/>
      <c r="G850"/>
      <c r="H850"/>
      <c r="I850" s="693"/>
      <c r="J850" s="693"/>
    </row>
    <row r="851" spans="1:10" ht="16.5">
      <c r="A851"/>
      <c r="B851"/>
      <c r="C851"/>
      <c r="D851"/>
      <c r="E851" s="86"/>
      <c r="F851"/>
      <c r="G851"/>
      <c r="H851"/>
      <c r="I851" s="693"/>
      <c r="J851" s="693"/>
    </row>
    <row r="852" spans="1:10" ht="16.5">
      <c r="A852"/>
      <c r="B852"/>
      <c r="C852"/>
      <c r="D852"/>
      <c r="E852" s="86"/>
      <c r="F852"/>
      <c r="G852"/>
      <c r="H852"/>
      <c r="I852" s="693"/>
      <c r="J852" s="693"/>
    </row>
    <row r="853" spans="1:10" ht="16.5">
      <c r="A853"/>
      <c r="B853"/>
      <c r="C853"/>
      <c r="D853"/>
      <c r="E853" s="86"/>
      <c r="F853"/>
      <c r="G853"/>
      <c r="H853"/>
      <c r="I853" s="693"/>
      <c r="J853" s="693"/>
    </row>
    <row r="854" spans="1:10" ht="16.5">
      <c r="A854"/>
      <c r="B854"/>
      <c r="C854"/>
      <c r="D854"/>
      <c r="E854" s="86"/>
      <c r="F854"/>
      <c r="G854"/>
      <c r="H854"/>
      <c r="I854" s="693"/>
      <c r="J854" s="693"/>
    </row>
    <row r="855" spans="1:10" ht="16.5">
      <c r="A855"/>
      <c r="B855"/>
      <c r="C855"/>
      <c r="D855"/>
      <c r="E855" s="86"/>
      <c r="F855"/>
      <c r="G855"/>
      <c r="H855"/>
      <c r="I855" s="693"/>
      <c r="J855" s="693"/>
    </row>
    <row r="856" spans="1:10" ht="16.5">
      <c r="A856"/>
      <c r="B856"/>
      <c r="C856"/>
      <c r="D856"/>
      <c r="E856" s="86"/>
      <c r="F856"/>
      <c r="G856"/>
      <c r="H856"/>
      <c r="I856" s="693"/>
      <c r="J856" s="693"/>
    </row>
    <row r="857" spans="1:10" ht="16.5">
      <c r="A857"/>
      <c r="B857"/>
      <c r="C857"/>
      <c r="D857"/>
      <c r="E857" s="86"/>
      <c r="F857"/>
      <c r="G857"/>
      <c r="H857"/>
      <c r="I857" s="693"/>
      <c r="J857" s="693"/>
    </row>
    <row r="858" spans="1:10" ht="16.5">
      <c r="A858"/>
      <c r="B858"/>
      <c r="C858"/>
      <c r="D858"/>
      <c r="E858" s="86"/>
      <c r="F858"/>
      <c r="G858"/>
      <c r="H858"/>
      <c r="I858" s="693"/>
      <c r="J858" s="693"/>
    </row>
    <row r="859" spans="1:10" ht="16.5">
      <c r="A859"/>
      <c r="B859"/>
      <c r="C859"/>
      <c r="D859"/>
      <c r="E859" s="86"/>
      <c r="F859"/>
      <c r="G859"/>
      <c r="H859"/>
      <c r="I859" s="693"/>
      <c r="J859" s="693"/>
    </row>
    <row r="860" spans="1:10" ht="16.5">
      <c r="A860"/>
      <c r="B860"/>
      <c r="C860"/>
      <c r="D860"/>
      <c r="E860" s="86"/>
      <c r="F860"/>
      <c r="G860"/>
      <c r="H860"/>
      <c r="I860" s="693"/>
      <c r="J860" s="693"/>
    </row>
    <row r="861" spans="1:10" ht="16.5">
      <c r="A861"/>
      <c r="B861"/>
      <c r="C861"/>
      <c r="D861"/>
      <c r="E861" s="86"/>
      <c r="F861"/>
      <c r="G861"/>
      <c r="H861"/>
      <c r="I861" s="693"/>
      <c r="J861" s="693"/>
    </row>
    <row r="862" spans="1:10" ht="16.5">
      <c r="A862"/>
      <c r="B862"/>
      <c r="C862"/>
      <c r="D862"/>
      <c r="E862" s="86"/>
      <c r="F862"/>
      <c r="G862"/>
      <c r="H862"/>
      <c r="I862" s="693"/>
      <c r="J862" s="693"/>
    </row>
    <row r="863" spans="1:10" ht="16.5">
      <c r="A863"/>
      <c r="B863"/>
      <c r="C863"/>
      <c r="D863"/>
      <c r="E863" s="86"/>
      <c r="F863"/>
      <c r="G863"/>
      <c r="H863"/>
      <c r="I863" s="693"/>
      <c r="J863" s="693"/>
    </row>
    <row r="864" spans="1:10" ht="16.5">
      <c r="A864"/>
      <c r="B864"/>
      <c r="C864"/>
      <c r="D864"/>
      <c r="E864" s="86"/>
      <c r="F864"/>
      <c r="G864"/>
      <c r="H864"/>
      <c r="I864" s="693"/>
      <c r="J864" s="693"/>
    </row>
    <row r="865" spans="1:10" ht="16.5">
      <c r="A865"/>
      <c r="B865"/>
      <c r="C865"/>
      <c r="D865"/>
      <c r="E865" s="86"/>
      <c r="F865"/>
      <c r="G865"/>
      <c r="H865"/>
      <c r="I865" s="693"/>
      <c r="J865" s="693"/>
    </row>
    <row r="866" spans="1:10" ht="16.5">
      <c r="A866"/>
      <c r="B866"/>
      <c r="C866"/>
      <c r="D866"/>
      <c r="E866" s="86"/>
      <c r="F866"/>
      <c r="G866"/>
      <c r="H866"/>
      <c r="I866" s="693"/>
      <c r="J866" s="693"/>
    </row>
    <row r="867" spans="1:10" ht="16.5">
      <c r="A867"/>
      <c r="B867"/>
      <c r="C867"/>
      <c r="D867"/>
      <c r="E867" s="86"/>
      <c r="F867"/>
      <c r="G867"/>
      <c r="H867"/>
      <c r="I867" s="693"/>
      <c r="J867" s="693"/>
    </row>
    <row r="868" spans="1:10" ht="16.5">
      <c r="A868"/>
      <c r="B868"/>
      <c r="C868"/>
      <c r="D868"/>
      <c r="E868" s="86"/>
      <c r="F868"/>
      <c r="G868"/>
      <c r="H868"/>
      <c r="I868" s="693"/>
      <c r="J868" s="693"/>
    </row>
    <row r="869" spans="1:10" ht="16.5">
      <c r="A869"/>
      <c r="B869"/>
      <c r="C869"/>
      <c r="D869"/>
      <c r="E869" s="86"/>
      <c r="F869"/>
      <c r="G869"/>
      <c r="H869"/>
      <c r="I869" s="693"/>
      <c r="J869" s="693"/>
    </row>
    <row r="870" spans="1:10" ht="16.5">
      <c r="A870"/>
      <c r="B870"/>
      <c r="C870"/>
      <c r="D870"/>
      <c r="E870" s="86"/>
      <c r="F870"/>
      <c r="G870"/>
      <c r="H870"/>
      <c r="I870" s="693"/>
      <c r="J870" s="693"/>
    </row>
    <row r="871" spans="1:10" ht="16.5">
      <c r="A871"/>
      <c r="B871"/>
      <c r="C871"/>
      <c r="D871"/>
      <c r="E871" s="86"/>
      <c r="F871"/>
      <c r="G871"/>
      <c r="H871"/>
      <c r="I871" s="693"/>
      <c r="J871" s="693"/>
    </row>
    <row r="872" spans="1:10" ht="16.5">
      <c r="A872"/>
      <c r="B872"/>
      <c r="C872"/>
      <c r="D872"/>
      <c r="E872" s="86"/>
      <c r="F872"/>
      <c r="G872"/>
      <c r="H872"/>
      <c r="I872" s="693"/>
      <c r="J872" s="693"/>
    </row>
    <row r="873" spans="1:10" ht="16.5">
      <c r="A873"/>
      <c r="B873"/>
      <c r="C873"/>
      <c r="D873"/>
      <c r="E873" s="86"/>
      <c r="F873"/>
      <c r="G873"/>
      <c r="H873"/>
      <c r="I873" s="693"/>
      <c r="J873" s="693"/>
    </row>
    <row r="874" spans="1:10" ht="16.5">
      <c r="A874"/>
      <c r="B874"/>
      <c r="C874"/>
      <c r="D874"/>
      <c r="E874" s="86"/>
      <c r="F874"/>
      <c r="G874"/>
      <c r="H874"/>
      <c r="I874" s="693"/>
      <c r="J874" s="693"/>
    </row>
    <row r="875" spans="1:10" ht="16.5">
      <c r="A875"/>
      <c r="B875"/>
      <c r="C875"/>
      <c r="D875"/>
      <c r="E875" s="86"/>
      <c r="F875"/>
      <c r="G875"/>
      <c r="H875"/>
      <c r="I875" s="693"/>
      <c r="J875" s="693"/>
    </row>
    <row r="876" spans="1:10" ht="16.5">
      <c r="A876"/>
      <c r="B876"/>
      <c r="C876"/>
      <c r="D876"/>
      <c r="E876" s="86"/>
      <c r="F876"/>
      <c r="G876"/>
      <c r="H876"/>
      <c r="I876" s="693"/>
      <c r="J876" s="693"/>
    </row>
    <row r="877" spans="1:10" ht="16.5">
      <c r="A877"/>
      <c r="B877"/>
      <c r="C877"/>
      <c r="D877"/>
      <c r="E877" s="86"/>
      <c r="F877"/>
      <c r="G877"/>
      <c r="H877"/>
      <c r="I877" s="693"/>
      <c r="J877" s="693"/>
    </row>
    <row r="878" spans="1:10" ht="16.5">
      <c r="A878"/>
      <c r="B878"/>
      <c r="C878"/>
      <c r="D878"/>
      <c r="E878" s="86"/>
      <c r="F878"/>
      <c r="G878"/>
      <c r="H878"/>
      <c r="I878" s="693"/>
      <c r="J878" s="693"/>
    </row>
    <row r="879" spans="1:10" ht="16.5">
      <c r="A879"/>
      <c r="B879"/>
      <c r="C879"/>
      <c r="D879"/>
      <c r="E879" s="86"/>
      <c r="F879"/>
      <c r="G879"/>
      <c r="H879"/>
      <c r="I879" s="693"/>
      <c r="J879" s="693"/>
    </row>
    <row r="880" spans="1:10" ht="16.5">
      <c r="A880"/>
      <c r="B880"/>
      <c r="C880"/>
      <c r="D880"/>
      <c r="E880" s="86"/>
      <c r="F880"/>
      <c r="G880"/>
      <c r="H880"/>
      <c r="I880" s="693"/>
      <c r="J880" s="693"/>
    </row>
    <row r="881" spans="1:10" ht="16.5">
      <c r="A881"/>
      <c r="B881"/>
      <c r="C881"/>
      <c r="D881"/>
      <c r="E881" s="86"/>
      <c r="F881"/>
      <c r="G881"/>
      <c r="H881"/>
      <c r="I881" s="693"/>
      <c r="J881" s="693"/>
    </row>
    <row r="882" spans="1:10" ht="16.5">
      <c r="A882"/>
      <c r="B882"/>
      <c r="C882"/>
      <c r="D882"/>
      <c r="E882" s="86"/>
      <c r="F882"/>
      <c r="G882"/>
      <c r="H882"/>
      <c r="I882" s="693"/>
      <c r="J882" s="693"/>
    </row>
    <row r="883" spans="1:10" ht="16.5">
      <c r="A883"/>
      <c r="B883"/>
      <c r="C883"/>
      <c r="D883"/>
      <c r="E883" s="86"/>
      <c r="F883"/>
      <c r="G883"/>
      <c r="H883"/>
      <c r="I883" s="693"/>
      <c r="J883" s="693"/>
    </row>
    <row r="884" spans="1:10" ht="16.5">
      <c r="A884"/>
      <c r="B884"/>
      <c r="C884"/>
      <c r="D884"/>
      <c r="E884" s="86"/>
      <c r="F884"/>
      <c r="G884"/>
      <c r="H884"/>
      <c r="I884" s="693"/>
      <c r="J884" s="693"/>
    </row>
    <row r="885" spans="1:10" ht="16.5">
      <c r="A885"/>
      <c r="B885"/>
      <c r="C885"/>
      <c r="D885"/>
      <c r="E885" s="86"/>
      <c r="F885"/>
      <c r="G885"/>
      <c r="H885"/>
      <c r="I885" s="693"/>
      <c r="J885" s="693"/>
    </row>
    <row r="886" spans="1:10" ht="16.5">
      <c r="A886"/>
      <c r="B886"/>
      <c r="C886"/>
      <c r="D886"/>
      <c r="E886" s="86"/>
      <c r="F886"/>
      <c r="G886"/>
      <c r="H886"/>
      <c r="I886" s="693"/>
      <c r="J886" s="693"/>
    </row>
    <row r="887" spans="1:10" ht="16.5">
      <c r="A887"/>
      <c r="B887"/>
      <c r="C887"/>
      <c r="D887"/>
      <c r="E887" s="86"/>
      <c r="F887"/>
      <c r="G887"/>
      <c r="H887"/>
      <c r="I887" s="693"/>
      <c r="J887" s="693"/>
    </row>
    <row r="888" spans="1:10" ht="16.5">
      <c r="A888"/>
      <c r="B888"/>
      <c r="C888"/>
      <c r="D888"/>
      <c r="E888" s="86"/>
      <c r="F888"/>
      <c r="G888"/>
      <c r="H888"/>
      <c r="I888" s="693"/>
      <c r="J888" s="693"/>
    </row>
    <row r="889" spans="1:10" ht="16.5">
      <c r="A889"/>
      <c r="B889"/>
      <c r="C889"/>
      <c r="D889"/>
      <c r="E889" s="86"/>
      <c r="F889"/>
      <c r="G889"/>
      <c r="H889"/>
      <c r="I889" s="693"/>
      <c r="J889" s="693"/>
    </row>
    <row r="890" spans="1:10" ht="16.5">
      <c r="A890"/>
      <c r="B890"/>
      <c r="C890"/>
      <c r="D890"/>
      <c r="E890" s="86"/>
      <c r="F890"/>
      <c r="G890"/>
      <c r="H890"/>
      <c r="I890" s="693"/>
      <c r="J890" s="693"/>
    </row>
    <row r="891" spans="1:10" ht="16.5">
      <c r="A891"/>
      <c r="B891"/>
      <c r="C891"/>
      <c r="D891"/>
      <c r="E891" s="86"/>
      <c r="F891"/>
      <c r="G891"/>
      <c r="H891"/>
      <c r="I891" s="693"/>
      <c r="J891" s="693"/>
    </row>
    <row r="892" spans="1:10" ht="16.5">
      <c r="A892"/>
      <c r="B892"/>
      <c r="C892"/>
      <c r="D892"/>
      <c r="E892" s="86"/>
      <c r="F892"/>
      <c r="G892"/>
      <c r="H892"/>
      <c r="I892" s="693"/>
      <c r="J892" s="693"/>
    </row>
    <row r="893" spans="1:10" ht="16.5">
      <c r="A893"/>
      <c r="B893"/>
      <c r="C893"/>
      <c r="D893"/>
      <c r="E893" s="86"/>
      <c r="F893"/>
      <c r="G893"/>
      <c r="H893"/>
      <c r="I893" s="693"/>
      <c r="J893" s="693"/>
    </row>
    <row r="894" spans="1:10" ht="16.5">
      <c r="A894"/>
      <c r="B894"/>
      <c r="C894"/>
      <c r="D894"/>
      <c r="E894" s="86"/>
      <c r="F894"/>
      <c r="G894"/>
      <c r="H894"/>
      <c r="I894" s="693"/>
      <c r="J894" s="693"/>
    </row>
    <row r="895" spans="1:10" ht="16.5">
      <c r="A895"/>
      <c r="B895"/>
      <c r="C895"/>
      <c r="D895"/>
      <c r="E895" s="86"/>
      <c r="F895"/>
      <c r="G895"/>
      <c r="H895"/>
      <c r="I895" s="693"/>
      <c r="J895" s="693"/>
    </row>
    <row r="896" spans="1:10" ht="16.5">
      <c r="A896"/>
      <c r="B896"/>
      <c r="C896"/>
      <c r="D896"/>
      <c r="E896" s="86"/>
      <c r="F896"/>
      <c r="G896"/>
      <c r="H896"/>
      <c r="I896" s="693"/>
      <c r="J896" s="693"/>
    </row>
    <row r="897" spans="1:10" ht="16.5">
      <c r="A897"/>
      <c r="B897"/>
      <c r="C897"/>
      <c r="D897"/>
      <c r="E897" s="86"/>
      <c r="F897"/>
      <c r="G897"/>
      <c r="H897"/>
      <c r="I897" s="693"/>
      <c r="J897" s="693"/>
    </row>
    <row r="898" spans="1:10" ht="16.5">
      <c r="A898"/>
      <c r="B898"/>
      <c r="C898"/>
      <c r="D898"/>
      <c r="E898" s="86"/>
      <c r="F898"/>
      <c r="G898"/>
      <c r="H898"/>
      <c r="I898" s="693"/>
      <c r="J898" s="693"/>
    </row>
    <row r="899" spans="1:10" ht="16.5">
      <c r="A899"/>
      <c r="B899"/>
      <c r="C899"/>
      <c r="D899"/>
      <c r="E899" s="86"/>
      <c r="F899"/>
      <c r="G899"/>
      <c r="H899"/>
      <c r="I899" s="693"/>
      <c r="J899" s="693"/>
    </row>
    <row r="900" spans="1:10" ht="16.5">
      <c r="A900"/>
      <c r="B900"/>
      <c r="C900"/>
      <c r="D900"/>
      <c r="E900" s="86"/>
      <c r="F900"/>
      <c r="G900"/>
      <c r="H900"/>
      <c r="I900" s="693"/>
      <c r="J900" s="693"/>
    </row>
    <row r="901" spans="1:10" ht="16.5">
      <c r="A901"/>
      <c r="B901"/>
      <c r="C901"/>
      <c r="D901"/>
      <c r="E901" s="86"/>
      <c r="F901"/>
      <c r="G901"/>
      <c r="H901"/>
      <c r="I901" s="693"/>
      <c r="J901" s="693"/>
    </row>
    <row r="902" spans="1:10" ht="16.5">
      <c r="A902"/>
      <c r="B902"/>
      <c r="C902"/>
      <c r="D902"/>
      <c r="E902" s="86"/>
      <c r="F902"/>
      <c r="G902"/>
      <c r="H902"/>
      <c r="I902" s="693"/>
      <c r="J902" s="693"/>
    </row>
    <row r="903" spans="1:10" ht="16.5">
      <c r="A903"/>
      <c r="B903"/>
      <c r="C903"/>
      <c r="D903"/>
      <c r="E903" s="86"/>
      <c r="F903"/>
      <c r="G903"/>
      <c r="H903"/>
      <c r="I903" s="693"/>
      <c r="J903" s="693"/>
    </row>
    <row r="904" spans="1:10" ht="16.5">
      <c r="A904"/>
      <c r="B904"/>
      <c r="C904"/>
      <c r="D904"/>
      <c r="E904" s="86"/>
      <c r="F904"/>
      <c r="G904"/>
      <c r="H904"/>
      <c r="I904" s="693"/>
      <c r="J904" s="693"/>
    </row>
    <row r="905" spans="1:10" ht="16.5">
      <c r="A905"/>
      <c r="B905"/>
      <c r="C905"/>
      <c r="D905"/>
      <c r="E905" s="86"/>
      <c r="F905"/>
      <c r="G905"/>
      <c r="H905"/>
      <c r="I905" s="693"/>
      <c r="J905" s="693"/>
    </row>
    <row r="906" spans="1:10" ht="16.5">
      <c r="A906"/>
      <c r="B906"/>
      <c r="C906"/>
      <c r="D906"/>
      <c r="E906" s="86"/>
      <c r="F906"/>
      <c r="G906"/>
      <c r="H906"/>
      <c r="I906" s="693"/>
      <c r="J906" s="693"/>
    </row>
    <row r="907" spans="1:10" ht="16.5">
      <c r="A907"/>
      <c r="B907"/>
      <c r="C907"/>
      <c r="D907"/>
      <c r="E907" s="86"/>
      <c r="F907"/>
      <c r="G907"/>
      <c r="H907"/>
      <c r="I907" s="693"/>
      <c r="J907" s="693"/>
    </row>
    <row r="908" spans="1:10" ht="16.5">
      <c r="A908"/>
      <c r="B908"/>
      <c r="C908"/>
      <c r="D908"/>
      <c r="E908" s="86"/>
      <c r="F908"/>
      <c r="G908"/>
      <c r="H908"/>
      <c r="I908" s="693"/>
      <c r="J908" s="693"/>
    </row>
    <row r="909" spans="1:10" ht="16.5">
      <c r="A909"/>
      <c r="B909"/>
      <c r="C909"/>
      <c r="D909"/>
      <c r="E909" s="86"/>
      <c r="F909"/>
      <c r="G909"/>
      <c r="H909"/>
      <c r="I909" s="693"/>
      <c r="J909" s="693"/>
    </row>
    <row r="910" spans="1:10" ht="16.5">
      <c r="A910"/>
      <c r="B910"/>
      <c r="C910"/>
      <c r="D910"/>
      <c r="E910" s="86"/>
      <c r="F910"/>
      <c r="G910"/>
      <c r="H910"/>
      <c r="I910" s="693"/>
      <c r="J910" s="693"/>
    </row>
    <row r="911" spans="1:10" ht="16.5">
      <c r="A911"/>
      <c r="B911"/>
      <c r="C911"/>
      <c r="D911"/>
      <c r="E911" s="86"/>
      <c r="F911"/>
      <c r="G911"/>
      <c r="H911"/>
      <c r="I911" s="693"/>
      <c r="J911" s="693"/>
    </row>
    <row r="912" spans="1:10" ht="16.5">
      <c r="A912"/>
      <c r="B912"/>
      <c r="C912"/>
      <c r="D912"/>
      <c r="E912" s="86"/>
      <c r="F912"/>
      <c r="G912"/>
      <c r="H912"/>
      <c r="I912" s="693"/>
      <c r="J912" s="693"/>
    </row>
    <row r="913" spans="1:10" ht="16.5">
      <c r="A913"/>
      <c r="B913"/>
      <c r="C913"/>
      <c r="D913"/>
      <c r="E913" s="86"/>
      <c r="F913"/>
      <c r="G913"/>
      <c r="H913"/>
      <c r="I913" s="693"/>
      <c r="J913" s="693"/>
    </row>
    <row r="914" spans="1:10" ht="16.5">
      <c r="A914"/>
      <c r="B914"/>
      <c r="C914"/>
      <c r="D914"/>
      <c r="E914" s="86"/>
      <c r="F914"/>
      <c r="G914"/>
      <c r="H914"/>
      <c r="I914" s="693"/>
      <c r="J914" s="693"/>
    </row>
    <row r="915" spans="1:10" ht="16.5">
      <c r="A915"/>
      <c r="B915"/>
      <c r="C915"/>
      <c r="D915"/>
      <c r="E915" s="86"/>
      <c r="F915"/>
      <c r="G915"/>
      <c r="H915"/>
      <c r="I915" s="693"/>
      <c r="J915" s="693"/>
    </row>
    <row r="916" spans="1:10" ht="16.5">
      <c r="A916"/>
      <c r="B916"/>
      <c r="C916"/>
      <c r="D916"/>
      <c r="E916" s="86"/>
      <c r="F916"/>
      <c r="G916"/>
      <c r="H916"/>
      <c r="I916" s="693"/>
      <c r="J916" s="693"/>
    </row>
    <row r="917" spans="1:10" ht="16.5">
      <c r="A917"/>
      <c r="B917"/>
      <c r="C917"/>
      <c r="D917"/>
      <c r="E917" s="86"/>
      <c r="F917"/>
      <c r="G917"/>
      <c r="H917"/>
      <c r="I917" s="693"/>
      <c r="J917" s="693"/>
    </row>
    <row r="918" spans="1:10" ht="16.5">
      <c r="A918"/>
      <c r="B918"/>
      <c r="C918"/>
      <c r="D918"/>
      <c r="E918" s="86"/>
      <c r="F918"/>
      <c r="G918"/>
      <c r="H918"/>
      <c r="I918" s="693"/>
      <c r="J918" s="693"/>
    </row>
    <row r="919" spans="1:10" ht="16.5">
      <c r="A919"/>
      <c r="B919"/>
      <c r="C919"/>
      <c r="D919"/>
      <c r="E919" s="86"/>
      <c r="F919"/>
      <c r="G919"/>
      <c r="H919"/>
      <c r="I919" s="693"/>
      <c r="J919" s="693"/>
    </row>
    <row r="920" spans="1:10" ht="16.5">
      <c r="A920"/>
      <c r="B920"/>
      <c r="C920"/>
      <c r="D920"/>
      <c r="E920" s="86"/>
      <c r="F920"/>
      <c r="G920"/>
      <c r="H920"/>
      <c r="I920" s="693"/>
      <c r="J920" s="693"/>
    </row>
    <row r="921" spans="1:10" ht="16.5">
      <c r="A921"/>
      <c r="B921"/>
      <c r="C921"/>
      <c r="D921"/>
      <c r="E921" s="86"/>
      <c r="F921"/>
      <c r="G921"/>
      <c r="H921"/>
      <c r="I921" s="693"/>
      <c r="J921" s="693"/>
    </row>
    <row r="922" spans="1:10" ht="16.5">
      <c r="A922"/>
      <c r="B922"/>
      <c r="C922"/>
      <c r="D922"/>
      <c r="E922" s="86"/>
      <c r="F922"/>
      <c r="G922"/>
      <c r="H922"/>
      <c r="I922" s="693"/>
      <c r="J922" s="693"/>
    </row>
    <row r="923" spans="1:8" ht="16.5">
      <c r="A923"/>
      <c r="B923"/>
      <c r="C923"/>
      <c r="D923"/>
      <c r="E923" s="86"/>
      <c r="F923"/>
      <c r="G923"/>
      <c r="H923"/>
    </row>
    <row r="924" spans="1:10" ht="16.5">
      <c r="A924"/>
      <c r="B924"/>
      <c r="C924"/>
      <c r="D924"/>
      <c r="E924" s="86"/>
      <c r="F924"/>
      <c r="I924" s="1233">
        <v>0.02785</v>
      </c>
      <c r="J924" s="1233">
        <v>0.02535</v>
      </c>
    </row>
    <row r="925" spans="1:10" ht="32.25">
      <c r="A925"/>
      <c r="B925"/>
      <c r="C925"/>
      <c r="D925"/>
      <c r="E925" s="86"/>
      <c r="F925"/>
      <c r="G925" s="873">
        <v>1</v>
      </c>
      <c r="H925" s="873">
        <v>36250</v>
      </c>
      <c r="I925" s="693">
        <f>H925/(1+$I$924)^(233/365)</f>
        <v>35619.89112707353</v>
      </c>
      <c r="J925" s="693">
        <f>H925/(1+$J$924)^(198/365)</f>
        <v>35761.048988920644</v>
      </c>
    </row>
    <row r="926" spans="1:10" ht="32.25">
      <c r="A926"/>
      <c r="B926"/>
      <c r="C926"/>
      <c r="D926"/>
      <c r="E926" s="86"/>
      <c r="F926"/>
      <c r="G926" s="873">
        <v>2</v>
      </c>
      <c r="H926" s="873">
        <v>36250</v>
      </c>
      <c r="I926" s="693">
        <f aca="true" t="shared" si="2" ref="I926:I945">H926/(1+$I$924)^(G925+233/365)</f>
        <v>34654.7561678003</v>
      </c>
      <c r="J926" s="693">
        <f>H926/(1+$J$924)^(G925+198/365)</f>
        <v>34876.91908998942</v>
      </c>
    </row>
    <row r="927" spans="1:10" ht="32.25">
      <c r="A927"/>
      <c r="B927"/>
      <c r="C927"/>
      <c r="D927"/>
      <c r="E927" s="86"/>
      <c r="F927"/>
      <c r="G927" s="873">
        <v>3</v>
      </c>
      <c r="H927" s="873">
        <v>36250</v>
      </c>
      <c r="I927" s="693">
        <f t="shared" si="2"/>
        <v>33715.77191983295</v>
      </c>
      <c r="J927" s="693">
        <f aca="true" t="shared" si="3" ref="J927:J945">H927/(1+$J$924)^(G926+198/365)</f>
        <v>34014.647769044146</v>
      </c>
    </row>
    <row r="928" spans="1:10" ht="32.25">
      <c r="A928"/>
      <c r="B928"/>
      <c r="C928"/>
      <c r="D928"/>
      <c r="E928" s="86"/>
      <c r="G928" s="873">
        <v>4</v>
      </c>
      <c r="H928" s="873">
        <v>36250</v>
      </c>
      <c r="I928" s="693">
        <f t="shared" si="2"/>
        <v>32802.22981936368</v>
      </c>
      <c r="J928" s="693">
        <f t="shared" si="3"/>
        <v>33173.69461066382</v>
      </c>
    </row>
    <row r="929" spans="1:10" ht="32.25">
      <c r="A929"/>
      <c r="B929"/>
      <c r="C929"/>
      <c r="D929"/>
      <c r="E929" s="86"/>
      <c r="F929">
        <v>99</v>
      </c>
      <c r="G929" s="873">
        <v>5</v>
      </c>
      <c r="H929" s="873">
        <v>36250</v>
      </c>
      <c r="I929" s="693">
        <f t="shared" si="2"/>
        <v>31913.440501399695</v>
      </c>
      <c r="J929" s="693">
        <f t="shared" si="3"/>
        <v>32353.5325602612</v>
      </c>
    </row>
    <row r="930" spans="1:10" ht="32.25">
      <c r="A930"/>
      <c r="B930"/>
      <c r="C930"/>
      <c r="D930"/>
      <c r="E930" s="86"/>
      <c r="F930">
        <v>100</v>
      </c>
      <c r="G930" s="873">
        <v>6</v>
      </c>
      <c r="H930" s="873">
        <v>36250</v>
      </c>
      <c r="I930" s="693">
        <f t="shared" si="2"/>
        <v>31048.73327956385</v>
      </c>
      <c r="J930" s="693">
        <f t="shared" si="3"/>
        <v>31553.647593759397</v>
      </c>
    </row>
    <row r="931" spans="1:10" ht="32.25">
      <c r="A931"/>
      <c r="B931"/>
      <c r="C931"/>
      <c r="D931"/>
      <c r="E931" s="86"/>
      <c r="F931">
        <v>101</v>
      </c>
      <c r="G931" s="873">
        <v>7</v>
      </c>
      <c r="H931" s="873">
        <v>36250</v>
      </c>
      <c r="I931" s="693">
        <f t="shared" si="2"/>
        <v>30207.455639990123</v>
      </c>
      <c r="J931" s="693">
        <f t="shared" si="3"/>
        <v>30773.53839543512</v>
      </c>
    </row>
    <row r="932" spans="1:10" ht="32.25">
      <c r="A932"/>
      <c r="B932"/>
      <c r="C932"/>
      <c r="D932"/>
      <c r="E932" s="86"/>
      <c r="F932">
        <v>102</v>
      </c>
      <c r="G932" s="873">
        <v>8</v>
      </c>
      <c r="H932" s="873">
        <v>36250</v>
      </c>
      <c r="I932" s="693">
        <f t="shared" si="2"/>
        <v>29388.972748932363</v>
      </c>
      <c r="J932" s="693">
        <f t="shared" si="3"/>
        <v>30012.71604372665</v>
      </c>
    </row>
    <row r="933" spans="1:10" ht="32.25">
      <c r="A933"/>
      <c r="B933"/>
      <c r="C933"/>
      <c r="D933"/>
      <c r="E933" s="86"/>
      <c r="F933">
        <v>103</v>
      </c>
      <c r="G933" s="873">
        <v>9</v>
      </c>
      <c r="H933" s="873">
        <v>36250</v>
      </c>
      <c r="I933" s="693">
        <f t="shared" si="2"/>
        <v>28592.666973714415</v>
      </c>
      <c r="J933" s="693">
        <f t="shared" si="3"/>
        <v>29270.703704809723</v>
      </c>
    </row>
    <row r="934" spans="1:10" ht="32.25">
      <c r="A934"/>
      <c r="B934"/>
      <c r="C934"/>
      <c r="D934"/>
      <c r="E934" s="86"/>
      <c r="F934">
        <v>104</v>
      </c>
      <c r="G934" s="873">
        <v>10</v>
      </c>
      <c r="H934" s="873">
        <v>36250</v>
      </c>
      <c r="I934" s="693">
        <f t="shared" si="2"/>
        <v>27817.93741666043</v>
      </c>
      <c r="J934" s="693">
        <f t="shared" si="3"/>
        <v>28547.03633374918</v>
      </c>
    </row>
    <row r="935" spans="1:10" ht="32.25">
      <c r="A935"/>
      <c r="B935"/>
      <c r="C935"/>
      <c r="D935"/>
      <c r="E935" s="86"/>
      <c r="F935">
        <v>105</v>
      </c>
      <c r="G935" s="873">
        <v>11</v>
      </c>
      <c r="H935" s="873">
        <v>36250</v>
      </c>
      <c r="I935" s="693">
        <f t="shared" si="2"/>
        <v>27064.199461653378</v>
      </c>
      <c r="J935" s="693">
        <f t="shared" si="3"/>
        <v>27841.260383039138</v>
      </c>
    </row>
    <row r="936" spans="1:10" ht="32.25">
      <c r="A936"/>
      <c r="B936"/>
      <c r="C936"/>
      <c r="D936"/>
      <c r="E936" s="86"/>
      <c r="F936">
        <v>106</v>
      </c>
      <c r="G936" s="873">
        <v>12</v>
      </c>
      <c r="H936" s="873">
        <v>36250</v>
      </c>
      <c r="I936" s="693">
        <f t="shared" si="2"/>
        <v>26330.884332979895</v>
      </c>
      <c r="J936" s="693">
        <f t="shared" si="3"/>
        <v>27152.933518348997</v>
      </c>
    </row>
    <row r="937" spans="1:10" ht="32.25">
      <c r="A937"/>
      <c r="B937"/>
      <c r="C937"/>
      <c r="D937"/>
      <c r="E937" s="86"/>
      <c r="F937">
        <v>107</v>
      </c>
      <c r="G937" s="873">
        <v>13</v>
      </c>
      <c r="H937" s="873">
        <v>36250</v>
      </c>
      <c r="I937" s="693">
        <f t="shared" si="2"/>
        <v>25617.438666128222</v>
      </c>
      <c r="J937" s="693">
        <f t="shared" si="3"/>
        <v>26481.62434129711</v>
      </c>
    </row>
    <row r="938" spans="1:10" ht="32.25">
      <c r="A938"/>
      <c r="B938"/>
      <c r="C938"/>
      <c r="D938"/>
      <c r="E938" s="86"/>
      <c r="F938">
        <v>108</v>
      </c>
      <c r="G938" s="873">
        <v>14</v>
      </c>
      <c r="H938" s="873">
        <v>36250</v>
      </c>
      <c r="I938" s="693">
        <f t="shared" si="2"/>
        <v>24923.32409021572</v>
      </c>
      <c r="J938" s="693">
        <f t="shared" si="3"/>
        <v>25826.91211907847</v>
      </c>
    </row>
    <row r="939" spans="1:10" ht="32.25">
      <c r="A939"/>
      <c r="B939"/>
      <c r="C939"/>
      <c r="D939"/>
      <c r="E939" s="86"/>
      <c r="F939">
        <v>109</v>
      </c>
      <c r="G939" s="873">
        <v>15</v>
      </c>
      <c r="H939" s="873">
        <v>36250</v>
      </c>
      <c r="I939" s="693">
        <f t="shared" si="2"/>
        <v>24248.01682173052</v>
      </c>
      <c r="J939" s="693">
        <f t="shared" si="3"/>
        <v>25188.38652077678</v>
      </c>
    </row>
    <row r="940" spans="1:10" ht="32.25">
      <c r="A940"/>
      <c r="B940"/>
      <c r="C940"/>
      <c r="D940"/>
      <c r="E940" s="86"/>
      <c r="F940">
        <v>110</v>
      </c>
      <c r="G940" s="873">
        <v>16</v>
      </c>
      <c r="H940" s="873">
        <v>36250</v>
      </c>
      <c r="I940" s="693">
        <f t="shared" si="2"/>
        <v>23591.007269281046</v>
      </c>
      <c r="J940" s="693">
        <f t="shared" si="3"/>
        <v>24565.64736019582</v>
      </c>
    </row>
    <row r="941" spans="1:10" ht="32.25" hidden="1">
      <c r="A941"/>
      <c r="B941"/>
      <c r="C941"/>
      <c r="D941"/>
      <c r="E941" s="86"/>
      <c r="F941">
        <v>111</v>
      </c>
      <c r="G941" s="873">
        <v>17</v>
      </c>
      <c r="H941" s="873">
        <v>36250</v>
      </c>
      <c r="I941" s="693">
        <f t="shared" si="2"/>
        <v>22951.79964905487</v>
      </c>
      <c r="J941" s="693">
        <f t="shared" si="3"/>
        <v>23958.304345048833</v>
      </c>
    </row>
    <row r="942" spans="1:10" ht="32.25" hidden="1">
      <c r="A942"/>
      <c r="B942"/>
      <c r="C942"/>
      <c r="D942"/>
      <c r="E942" s="86"/>
      <c r="F942">
        <v>112</v>
      </c>
      <c r="G942" s="873">
        <v>18</v>
      </c>
      <c r="H942" s="873">
        <v>36250</v>
      </c>
      <c r="I942" s="693">
        <f t="shared" si="2"/>
        <v>22329.911610696963</v>
      </c>
      <c r="J942" s="693">
        <f t="shared" si="3"/>
        <v>23365.976832348788</v>
      </c>
    </row>
    <row r="943" spans="1:10" ht="32.25" hidden="1">
      <c r="A943"/>
      <c r="B943"/>
      <c r="C943"/>
      <c r="D943"/>
      <c r="E943" s="86"/>
      <c r="F943">
        <v>113</v>
      </c>
      <c r="G943" s="873">
        <v>19</v>
      </c>
      <c r="H943" s="873">
        <v>36250</v>
      </c>
      <c r="I943" s="693">
        <f t="shared" si="2"/>
        <v>21724.873873324865</v>
      </c>
      <c r="J943" s="693">
        <f t="shared" si="3"/>
        <v>22788.293589846187</v>
      </c>
    </row>
    <row r="944" spans="1:10" ht="32.25" hidden="1">
      <c r="A944"/>
      <c r="B944"/>
      <c r="C944"/>
      <c r="D944"/>
      <c r="E944" s="86"/>
      <c r="F944">
        <v>114</v>
      </c>
      <c r="G944" s="873">
        <v>20</v>
      </c>
      <c r="H944" s="873">
        <v>36250</v>
      </c>
      <c r="I944" s="693">
        <f t="shared" si="2"/>
        <v>21136.229871406205</v>
      </c>
      <c r="J944" s="693">
        <f t="shared" si="3"/>
        <v>22224.89256336489</v>
      </c>
    </row>
    <row r="945" spans="1:10" ht="32.25" hidden="1">
      <c r="A945"/>
      <c r="B945"/>
      <c r="C945"/>
      <c r="D945"/>
      <c r="E945" s="86"/>
      <c r="F945">
        <v>115</v>
      </c>
      <c r="G945" s="873">
        <v>21</v>
      </c>
      <c r="H945" s="873">
        <v>1036250</v>
      </c>
      <c r="I945" s="693">
        <f t="shared" si="2"/>
        <v>587833.4777614386</v>
      </c>
      <c r="J945" s="693">
        <f t="shared" si="3"/>
        <v>619618.0592675501</v>
      </c>
    </row>
    <row r="946" spans="1:10" ht="16.5" hidden="1">
      <c r="A946"/>
      <c r="B946"/>
      <c r="C946"/>
      <c r="D946"/>
      <c r="E946" s="86"/>
      <c r="F946">
        <v>116</v>
      </c>
      <c r="G946"/>
      <c r="H946"/>
      <c r="I946" s="693">
        <f>SUM(I925:I945)</f>
        <v>1143513.0190022415</v>
      </c>
      <c r="J946" s="693">
        <f>SUM(J925:J945)</f>
        <v>1189349.7759312545</v>
      </c>
    </row>
    <row r="947" spans="1:10" ht="16.5" hidden="1">
      <c r="A947"/>
      <c r="B947"/>
      <c r="C947"/>
      <c r="D947"/>
      <c r="E947" s="86"/>
      <c r="F947">
        <v>117</v>
      </c>
      <c r="G947"/>
      <c r="H947"/>
      <c r="I947" s="1234">
        <f>50*I946</f>
        <v>57175650.950112075</v>
      </c>
      <c r="J947" s="1234">
        <f>50*J946</f>
        <v>59467488.796562724</v>
      </c>
    </row>
    <row r="948" spans="1:10" ht="16.5" hidden="1">
      <c r="A948"/>
      <c r="B948"/>
      <c r="C948"/>
      <c r="D948"/>
      <c r="E948" s="86"/>
      <c r="F948">
        <v>118</v>
      </c>
      <c r="G948"/>
      <c r="H948"/>
      <c r="I948" s="693">
        <f>50000000*(132/365)*3.625%</f>
        <v>655479.4520547945</v>
      </c>
      <c r="J948" s="1215">
        <f>50000000*(167/365)*3.625%</f>
        <v>829280.8219178083</v>
      </c>
    </row>
    <row r="949" spans="1:10" ht="16.5" hidden="1">
      <c r="A949"/>
      <c r="B949"/>
      <c r="C949"/>
      <c r="D949"/>
      <c r="E949" s="86"/>
      <c r="F949">
        <v>119</v>
      </c>
      <c r="G949"/>
      <c r="H949"/>
      <c r="I949" s="1234">
        <f>I947-I948</f>
        <v>56520171.49805728</v>
      </c>
      <c r="J949" s="1234">
        <f>J947-J948</f>
        <v>58638207.974644914</v>
      </c>
    </row>
    <row r="950" spans="1:10" ht="16.5" hidden="1">
      <c r="A950"/>
      <c r="B950"/>
      <c r="C950"/>
      <c r="D950"/>
      <c r="E950" s="86"/>
      <c r="F950"/>
      <c r="G950"/>
      <c r="H950"/>
      <c r="I950" s="693"/>
      <c r="J950" s="693">
        <f>J949-I949</f>
        <v>2118036.476587631</v>
      </c>
    </row>
    <row r="951" spans="1:10" ht="16.5" hidden="1">
      <c r="A951"/>
      <c r="B951"/>
      <c r="C951"/>
      <c r="D951"/>
      <c r="E951" s="86"/>
      <c r="F951"/>
      <c r="G951"/>
      <c r="H951"/>
      <c r="I951" s="693"/>
      <c r="J951" s="693"/>
    </row>
    <row r="952" spans="1:10" ht="16.5" hidden="1">
      <c r="A952"/>
      <c r="B952"/>
      <c r="C952"/>
      <c r="D952"/>
      <c r="E952" s="86"/>
      <c r="F952"/>
      <c r="G952"/>
      <c r="H952"/>
      <c r="I952" s="693"/>
      <c r="J952" s="693"/>
    </row>
    <row r="953" spans="1:10" ht="16.5" hidden="1">
      <c r="A953"/>
      <c r="B953"/>
      <c r="C953"/>
      <c r="D953"/>
      <c r="E953" s="86"/>
      <c r="F953"/>
      <c r="G953"/>
      <c r="H953"/>
      <c r="I953" s="693"/>
      <c r="J953" s="693"/>
    </row>
    <row r="954" spans="1:10" ht="16.5" hidden="1">
      <c r="A954"/>
      <c r="B954"/>
      <c r="C954"/>
      <c r="D954"/>
      <c r="E954" s="86"/>
      <c r="F954"/>
      <c r="G954"/>
      <c r="H954"/>
      <c r="I954" s="693"/>
      <c r="J954" s="693"/>
    </row>
    <row r="955" spans="1:10" ht="16.5" hidden="1">
      <c r="A955"/>
      <c r="B955"/>
      <c r="C955"/>
      <c r="D955"/>
      <c r="E955" s="86"/>
      <c r="F955"/>
      <c r="G955"/>
      <c r="H955"/>
      <c r="I955" s="693"/>
      <c r="J955" s="693"/>
    </row>
    <row r="956" spans="1:10" ht="16.5">
      <c r="A956"/>
      <c r="B956"/>
      <c r="C956"/>
      <c r="D956"/>
      <c r="E956" s="86"/>
      <c r="F956"/>
      <c r="G956"/>
      <c r="H956"/>
      <c r="I956" s="693"/>
      <c r="J956" s="693"/>
    </row>
    <row r="957" spans="1:10" ht="16.5">
      <c r="A957"/>
      <c r="B957"/>
      <c r="C957"/>
      <c r="D957"/>
      <c r="E957" s="86"/>
      <c r="F957"/>
      <c r="G957"/>
      <c r="H957"/>
      <c r="I957" s="693"/>
      <c r="J957" s="693"/>
    </row>
    <row r="958" spans="1:10" ht="16.5">
      <c r="A958"/>
      <c r="B958"/>
      <c r="C958"/>
      <c r="D958"/>
      <c r="E958" s="86"/>
      <c r="F958"/>
      <c r="G958"/>
      <c r="H958"/>
      <c r="I958" s="693"/>
      <c r="J958" s="693"/>
    </row>
    <row r="959" spans="1:10" ht="16.5">
      <c r="A959"/>
      <c r="B959"/>
      <c r="C959"/>
      <c r="D959"/>
      <c r="E959" s="86"/>
      <c r="F959"/>
      <c r="G959"/>
      <c r="H959"/>
      <c r="I959" s="693"/>
      <c r="J959" s="693"/>
    </row>
    <row r="960" spans="1:11" ht="32.25">
      <c r="A960"/>
      <c r="B960"/>
      <c r="C960"/>
      <c r="D960"/>
      <c r="E960" s="86"/>
      <c r="F960"/>
      <c r="G960"/>
      <c r="H960"/>
      <c r="I960" s="693"/>
      <c r="J960" s="693"/>
      <c r="K960" s="874">
        <f>J947-I947</f>
        <v>2291837.846450649</v>
      </c>
    </row>
    <row r="961" spans="1:11" ht="32.25">
      <c r="A961"/>
      <c r="B961"/>
      <c r="C961"/>
      <c r="D961"/>
      <c r="E961" s="86"/>
      <c r="F961"/>
      <c r="G961"/>
      <c r="H961"/>
      <c r="I961" s="693"/>
      <c r="J961" s="693"/>
      <c r="K961" s="875">
        <f>K960/I947*(365/35)</f>
        <v>0.4180205085075129</v>
      </c>
    </row>
    <row r="962" spans="1:10" ht="16.5">
      <c r="A962"/>
      <c r="B962"/>
      <c r="C962"/>
      <c r="D962"/>
      <c r="E962" s="86"/>
      <c r="F962"/>
      <c r="G962"/>
      <c r="H962"/>
      <c r="I962" s="693"/>
      <c r="J962" s="693"/>
    </row>
    <row r="963" spans="1:10" ht="16.5">
      <c r="A963"/>
      <c r="B963"/>
      <c r="C963"/>
      <c r="D963"/>
      <c r="E963" s="86"/>
      <c r="F963"/>
      <c r="G963"/>
      <c r="H963"/>
      <c r="I963" s="693"/>
      <c r="J963" s="693"/>
    </row>
    <row r="964" spans="1:10" ht="16.5">
      <c r="A964"/>
      <c r="B964"/>
      <c r="C964"/>
      <c r="D964"/>
      <c r="E964" s="86"/>
      <c r="F964"/>
      <c r="G964"/>
      <c r="H964"/>
      <c r="I964" s="693"/>
      <c r="J964" s="693"/>
    </row>
    <row r="965" spans="1:10" ht="16.5">
      <c r="A965"/>
      <c r="B965"/>
      <c r="C965"/>
      <c r="D965"/>
      <c r="E965" s="86"/>
      <c r="F965"/>
      <c r="G965"/>
      <c r="H965"/>
      <c r="I965" s="693"/>
      <c r="J965" s="693"/>
    </row>
    <row r="966" spans="1:10" ht="16.5">
      <c r="A966"/>
      <c r="B966"/>
      <c r="C966"/>
      <c r="D966"/>
      <c r="E966" s="86"/>
      <c r="F966"/>
      <c r="G966"/>
      <c r="H966"/>
      <c r="I966" s="693"/>
      <c r="J966" s="693"/>
    </row>
    <row r="967" spans="1:10" ht="16.5">
      <c r="A967"/>
      <c r="B967"/>
      <c r="C967"/>
      <c r="D967"/>
      <c r="E967" s="86"/>
      <c r="F967"/>
      <c r="G967"/>
      <c r="H967"/>
      <c r="I967" s="693"/>
      <c r="J967" s="693"/>
    </row>
    <row r="968" spans="1:10" ht="16.5">
      <c r="A968"/>
      <c r="B968"/>
      <c r="C968"/>
      <c r="D968"/>
      <c r="E968" s="86"/>
      <c r="F968"/>
      <c r="G968"/>
      <c r="H968"/>
      <c r="I968" s="693"/>
      <c r="J968" s="693"/>
    </row>
    <row r="969" spans="1:10" ht="16.5">
      <c r="A969"/>
      <c r="B969"/>
      <c r="C969"/>
      <c r="D969"/>
      <c r="E969" s="86"/>
      <c r="F969"/>
      <c r="G969"/>
      <c r="H969"/>
      <c r="I969" s="693"/>
      <c r="J969" s="693"/>
    </row>
    <row r="970" spans="1:10" ht="16.5">
      <c r="A970"/>
      <c r="B970"/>
      <c r="C970"/>
      <c r="D970"/>
      <c r="E970" s="86"/>
      <c r="F970"/>
      <c r="G970"/>
      <c r="H970"/>
      <c r="I970" s="693"/>
      <c r="J970" s="693"/>
    </row>
    <row r="971" spans="1:10" ht="16.5">
      <c r="A971"/>
      <c r="B971"/>
      <c r="C971"/>
      <c r="D971"/>
      <c r="E971" s="86"/>
      <c r="F971"/>
      <c r="G971"/>
      <c r="H971"/>
      <c r="I971" s="693"/>
      <c r="J971" s="693"/>
    </row>
    <row r="972" spans="1:10" ht="16.5">
      <c r="A972"/>
      <c r="B972"/>
      <c r="C972"/>
      <c r="D972"/>
      <c r="E972" s="86"/>
      <c r="F972"/>
      <c r="G972"/>
      <c r="H972"/>
      <c r="I972" s="693"/>
      <c r="J972" s="693"/>
    </row>
    <row r="973" spans="1:10" ht="16.5">
      <c r="A973"/>
      <c r="B973"/>
      <c r="C973"/>
      <c r="D973"/>
      <c r="E973" s="86"/>
      <c r="F973"/>
      <c r="G973"/>
      <c r="H973"/>
      <c r="I973" s="693"/>
      <c r="J973" s="693"/>
    </row>
    <row r="974" spans="1:10" ht="16.5">
      <c r="A974"/>
      <c r="B974"/>
      <c r="C974"/>
      <c r="D974"/>
      <c r="E974" s="86"/>
      <c r="F974"/>
      <c r="G974"/>
      <c r="H974"/>
      <c r="I974" s="693"/>
      <c r="J974" s="693"/>
    </row>
    <row r="975" spans="1:10" ht="16.5">
      <c r="A975"/>
      <c r="B975"/>
      <c r="C975"/>
      <c r="D975"/>
      <c r="E975" s="86"/>
      <c r="F975"/>
      <c r="G975"/>
      <c r="H975"/>
      <c r="I975" s="693"/>
      <c r="J975" s="693"/>
    </row>
    <row r="976" spans="1:10" ht="16.5">
      <c r="A976"/>
      <c r="B976"/>
      <c r="C976"/>
      <c r="D976"/>
      <c r="E976" s="86"/>
      <c r="F976"/>
      <c r="G976"/>
      <c r="H976"/>
      <c r="I976" s="693"/>
      <c r="J976" s="693"/>
    </row>
    <row r="977" spans="1:10" ht="16.5">
      <c r="A977"/>
      <c r="B977"/>
      <c r="C977"/>
      <c r="D977"/>
      <c r="E977" s="86"/>
      <c r="F977"/>
      <c r="G977"/>
      <c r="H977"/>
      <c r="I977" s="693"/>
      <c r="J977" s="693"/>
    </row>
    <row r="978" spans="1:10" ht="16.5">
      <c r="A978"/>
      <c r="B978"/>
      <c r="C978"/>
      <c r="D978"/>
      <c r="E978" s="86"/>
      <c r="F978"/>
      <c r="G978"/>
      <c r="H978"/>
      <c r="I978" s="693"/>
      <c r="J978" s="693"/>
    </row>
    <row r="979" spans="1:10" ht="16.5">
      <c r="A979"/>
      <c r="B979"/>
      <c r="C979"/>
      <c r="D979"/>
      <c r="E979" s="86"/>
      <c r="F979"/>
      <c r="G979"/>
      <c r="H979"/>
      <c r="I979" s="693"/>
      <c r="J979" s="693"/>
    </row>
    <row r="980" spans="1:10" ht="16.5">
      <c r="A980"/>
      <c r="B980"/>
      <c r="C980"/>
      <c r="D980"/>
      <c r="E980" s="86"/>
      <c r="F980"/>
      <c r="G980"/>
      <c r="H980"/>
      <c r="I980" s="693"/>
      <c r="J980" s="693"/>
    </row>
    <row r="981" spans="1:10" ht="16.5">
      <c r="A981"/>
      <c r="B981"/>
      <c r="C981"/>
      <c r="D981"/>
      <c r="E981" s="86"/>
      <c r="F981"/>
      <c r="G981"/>
      <c r="H981"/>
      <c r="I981" s="693"/>
      <c r="J981" s="693"/>
    </row>
    <row r="982" spans="1:10" ht="16.5">
      <c r="A982"/>
      <c r="B982"/>
      <c r="C982"/>
      <c r="D982"/>
      <c r="E982" s="86"/>
      <c r="F982"/>
      <c r="G982"/>
      <c r="H982"/>
      <c r="I982" s="693"/>
      <c r="J982" s="693"/>
    </row>
    <row r="983" spans="1:10" ht="16.5">
      <c r="A983"/>
      <c r="B983"/>
      <c r="C983"/>
      <c r="D983"/>
      <c r="E983" s="86"/>
      <c r="F983"/>
      <c r="G983"/>
      <c r="H983"/>
      <c r="I983" s="693"/>
      <c r="J983" s="693"/>
    </row>
    <row r="984" spans="1:10" ht="16.5">
      <c r="A984"/>
      <c r="B984"/>
      <c r="C984"/>
      <c r="D984"/>
      <c r="E984" s="86"/>
      <c r="F984"/>
      <c r="G984"/>
      <c r="H984"/>
      <c r="I984" s="693"/>
      <c r="J984" s="693"/>
    </row>
    <row r="985" spans="1:10" ht="16.5">
      <c r="A985"/>
      <c r="B985"/>
      <c r="C985"/>
      <c r="D985"/>
      <c r="E985" s="86"/>
      <c r="F985"/>
      <c r="G985"/>
      <c r="H985"/>
      <c r="I985" s="693"/>
      <c r="J985" s="693"/>
    </row>
    <row r="986" spans="1:10" ht="16.5">
      <c r="A986"/>
      <c r="B986"/>
      <c r="C986"/>
      <c r="D986"/>
      <c r="E986" s="86"/>
      <c r="F986"/>
      <c r="G986"/>
      <c r="H986"/>
      <c r="I986" s="693"/>
      <c r="J986" s="693"/>
    </row>
    <row r="987" spans="1:10" ht="16.5">
      <c r="A987"/>
      <c r="B987"/>
      <c r="C987"/>
      <c r="D987"/>
      <c r="E987" s="86"/>
      <c r="F987"/>
      <c r="G987"/>
      <c r="H987"/>
      <c r="I987" s="693"/>
      <c r="J987" s="693"/>
    </row>
    <row r="988" spans="1:10" ht="16.5">
      <c r="A988"/>
      <c r="B988"/>
      <c r="C988"/>
      <c r="D988"/>
      <c r="E988" s="86"/>
      <c r="F988"/>
      <c r="G988"/>
      <c r="H988"/>
      <c r="I988" s="693"/>
      <c r="J988" s="693"/>
    </row>
    <row r="989" spans="1:10" ht="16.5">
      <c r="A989"/>
      <c r="B989"/>
      <c r="C989"/>
      <c r="D989"/>
      <c r="E989" s="86"/>
      <c r="F989"/>
      <c r="G989"/>
      <c r="H989"/>
      <c r="I989" s="693"/>
      <c r="J989" s="693"/>
    </row>
    <row r="990" spans="1:10" ht="16.5">
      <c r="A990"/>
      <c r="B990"/>
      <c r="C990"/>
      <c r="D990"/>
      <c r="E990" s="86"/>
      <c r="F990"/>
      <c r="G990"/>
      <c r="H990"/>
      <c r="I990" s="693"/>
      <c r="J990" s="693"/>
    </row>
    <row r="991" spans="1:10" ht="16.5">
      <c r="A991"/>
      <c r="B991"/>
      <c r="C991"/>
      <c r="D991"/>
      <c r="E991" s="86"/>
      <c r="F991"/>
      <c r="G991"/>
      <c r="H991"/>
      <c r="I991" s="693"/>
      <c r="J991" s="693"/>
    </row>
    <row r="992" spans="1:10" ht="16.5">
      <c r="A992"/>
      <c r="B992"/>
      <c r="C992"/>
      <c r="D992"/>
      <c r="E992" s="86"/>
      <c r="F992"/>
      <c r="G992"/>
      <c r="H992"/>
      <c r="I992" s="693"/>
      <c r="J992" s="693"/>
    </row>
    <row r="993" spans="1:10" ht="16.5">
      <c r="A993"/>
      <c r="B993"/>
      <c r="C993"/>
      <c r="D993"/>
      <c r="E993" s="86"/>
      <c r="F993"/>
      <c r="G993"/>
      <c r="H993"/>
      <c r="I993" s="693"/>
      <c r="J993" s="693"/>
    </row>
    <row r="994" spans="1:10" ht="16.5">
      <c r="A994"/>
      <c r="B994"/>
      <c r="C994"/>
      <c r="D994"/>
      <c r="E994" s="86"/>
      <c r="F994"/>
      <c r="G994"/>
      <c r="H994"/>
      <c r="I994" s="693"/>
      <c r="J994" s="693"/>
    </row>
    <row r="995" spans="1:10" ht="16.5">
      <c r="A995"/>
      <c r="B995"/>
      <c r="C995"/>
      <c r="D995"/>
      <c r="E995" s="86"/>
      <c r="F995"/>
      <c r="G995"/>
      <c r="H995"/>
      <c r="I995" s="693"/>
      <c r="J995" s="693"/>
    </row>
    <row r="996" spans="1:10" ht="16.5">
      <c r="A996"/>
      <c r="B996"/>
      <c r="C996"/>
      <c r="D996"/>
      <c r="E996" s="86"/>
      <c r="F996"/>
      <c r="G996"/>
      <c r="H996"/>
      <c r="I996" s="693"/>
      <c r="J996" s="693"/>
    </row>
    <row r="997" spans="1:10" ht="16.5">
      <c r="A997"/>
      <c r="B997"/>
      <c r="C997"/>
      <c r="D997"/>
      <c r="E997" s="86"/>
      <c r="F997"/>
      <c r="G997"/>
      <c r="H997"/>
      <c r="I997" s="693"/>
      <c r="J997" s="693"/>
    </row>
    <row r="998" spans="1:10" ht="16.5">
      <c r="A998"/>
      <c r="B998"/>
      <c r="C998"/>
      <c r="D998"/>
      <c r="E998" s="86"/>
      <c r="F998"/>
      <c r="G998"/>
      <c r="H998"/>
      <c r="I998" s="693"/>
      <c r="J998" s="693"/>
    </row>
    <row r="999" spans="1:10" ht="16.5">
      <c r="A999"/>
      <c r="B999"/>
      <c r="C999"/>
      <c r="D999"/>
      <c r="E999" s="86"/>
      <c r="F999"/>
      <c r="G999"/>
      <c r="H999"/>
      <c r="I999" s="693"/>
      <c r="J999" s="693"/>
    </row>
    <row r="1000" spans="1:10" ht="16.5">
      <c r="A1000"/>
      <c r="B1000"/>
      <c r="C1000"/>
      <c r="D1000"/>
      <c r="E1000" s="86"/>
      <c r="F1000"/>
      <c r="G1000"/>
      <c r="H1000"/>
      <c r="I1000" s="693"/>
      <c r="J1000" s="693"/>
    </row>
    <row r="1001" spans="1:10" ht="16.5">
      <c r="A1001"/>
      <c r="B1001"/>
      <c r="C1001"/>
      <c r="D1001"/>
      <c r="E1001" s="86"/>
      <c r="F1001"/>
      <c r="G1001"/>
      <c r="H1001"/>
      <c r="I1001" s="693"/>
      <c r="J1001" s="693"/>
    </row>
    <row r="1002" spans="1:10" ht="16.5">
      <c r="A1002"/>
      <c r="B1002"/>
      <c r="C1002"/>
      <c r="D1002"/>
      <c r="E1002" s="86"/>
      <c r="F1002"/>
      <c r="G1002"/>
      <c r="H1002"/>
      <c r="I1002" s="693"/>
      <c r="J1002" s="693"/>
    </row>
    <row r="1003" spans="1:10" ht="16.5">
      <c r="A1003"/>
      <c r="B1003"/>
      <c r="C1003"/>
      <c r="D1003"/>
      <c r="E1003" s="86"/>
      <c r="F1003"/>
      <c r="G1003"/>
      <c r="H1003"/>
      <c r="I1003" s="693"/>
      <c r="J1003" s="693"/>
    </row>
    <row r="1004" spans="1:10" ht="16.5">
      <c r="A1004"/>
      <c r="B1004"/>
      <c r="C1004"/>
      <c r="D1004"/>
      <c r="E1004" s="86"/>
      <c r="F1004"/>
      <c r="G1004"/>
      <c r="H1004"/>
      <c r="I1004" s="693"/>
      <c r="J1004" s="693"/>
    </row>
    <row r="1005" spans="1:10" ht="16.5">
      <c r="A1005"/>
      <c r="B1005"/>
      <c r="C1005"/>
      <c r="D1005"/>
      <c r="E1005" s="86"/>
      <c r="F1005"/>
      <c r="G1005"/>
      <c r="H1005"/>
      <c r="I1005" s="693"/>
      <c r="J1005" s="693"/>
    </row>
    <row r="1006" spans="1:10" ht="16.5">
      <c r="A1006"/>
      <c r="B1006"/>
      <c r="C1006"/>
      <c r="D1006"/>
      <c r="E1006" s="86"/>
      <c r="F1006"/>
      <c r="G1006"/>
      <c r="H1006"/>
      <c r="I1006" s="693"/>
      <c r="J1006" s="693"/>
    </row>
    <row r="1007" spans="1:10" ht="16.5">
      <c r="A1007"/>
      <c r="B1007"/>
      <c r="C1007"/>
      <c r="D1007"/>
      <c r="E1007" s="86"/>
      <c r="F1007"/>
      <c r="G1007"/>
      <c r="H1007"/>
      <c r="I1007" s="693"/>
      <c r="J1007" s="693"/>
    </row>
    <row r="1008" spans="1:10" ht="16.5">
      <c r="A1008"/>
      <c r="B1008"/>
      <c r="C1008"/>
      <c r="D1008"/>
      <c r="E1008" s="86"/>
      <c r="F1008"/>
      <c r="G1008"/>
      <c r="H1008"/>
      <c r="I1008" s="693"/>
      <c r="J1008" s="693"/>
    </row>
    <row r="1009" spans="1:10" ht="16.5">
      <c r="A1009"/>
      <c r="B1009"/>
      <c r="C1009"/>
      <c r="D1009"/>
      <c r="E1009" s="86"/>
      <c r="F1009"/>
      <c r="G1009"/>
      <c r="H1009"/>
      <c r="I1009" s="693"/>
      <c r="J1009" s="693"/>
    </row>
    <row r="1010" spans="1:10" ht="16.5">
      <c r="A1010"/>
      <c r="B1010"/>
      <c r="C1010"/>
      <c r="D1010"/>
      <c r="E1010" s="86"/>
      <c r="F1010"/>
      <c r="G1010"/>
      <c r="H1010"/>
      <c r="I1010" s="693"/>
      <c r="J1010" s="693"/>
    </row>
    <row r="1011" spans="1:10" ht="16.5">
      <c r="A1011"/>
      <c r="B1011"/>
      <c r="C1011"/>
      <c r="D1011"/>
      <c r="E1011" s="86"/>
      <c r="F1011"/>
      <c r="G1011"/>
      <c r="H1011"/>
      <c r="I1011" s="693"/>
      <c r="J1011" s="693"/>
    </row>
    <row r="1012" spans="1:10" ht="16.5">
      <c r="A1012"/>
      <c r="B1012"/>
      <c r="C1012"/>
      <c r="D1012"/>
      <c r="E1012" s="86"/>
      <c r="F1012"/>
      <c r="G1012"/>
      <c r="H1012"/>
      <c r="I1012" s="693"/>
      <c r="J1012" s="693"/>
    </row>
    <row r="1013" spans="1:10" ht="16.5">
      <c r="A1013"/>
      <c r="B1013"/>
      <c r="C1013"/>
      <c r="D1013"/>
      <c r="E1013" s="86"/>
      <c r="F1013"/>
      <c r="G1013"/>
      <c r="H1013"/>
      <c r="I1013" s="693"/>
      <c r="J1013" s="693"/>
    </row>
    <row r="1014" spans="1:10" ht="16.5">
      <c r="A1014"/>
      <c r="B1014"/>
      <c r="C1014"/>
      <c r="D1014"/>
      <c r="E1014" s="86"/>
      <c r="F1014"/>
      <c r="G1014"/>
      <c r="H1014"/>
      <c r="I1014" s="693"/>
      <c r="J1014" s="693"/>
    </row>
    <row r="1015" spans="1:10" ht="16.5">
      <c r="A1015"/>
      <c r="B1015"/>
      <c r="C1015"/>
      <c r="D1015"/>
      <c r="E1015" s="86"/>
      <c r="F1015"/>
      <c r="G1015"/>
      <c r="H1015"/>
      <c r="I1015" s="693"/>
      <c r="J1015" s="693"/>
    </row>
    <row r="1016" spans="1:10" ht="16.5">
      <c r="A1016"/>
      <c r="B1016"/>
      <c r="C1016"/>
      <c r="D1016"/>
      <c r="E1016" s="86"/>
      <c r="F1016"/>
      <c r="G1016"/>
      <c r="H1016"/>
      <c r="I1016" s="693"/>
      <c r="J1016" s="693"/>
    </row>
    <row r="1017" spans="1:10" ht="16.5">
      <c r="A1017"/>
      <c r="B1017"/>
      <c r="C1017"/>
      <c r="D1017"/>
      <c r="E1017" s="86"/>
      <c r="F1017"/>
      <c r="G1017"/>
      <c r="H1017"/>
      <c r="I1017" s="693"/>
      <c r="J1017" s="693"/>
    </row>
    <row r="1018" spans="1:10" ht="16.5">
      <c r="A1018"/>
      <c r="B1018"/>
      <c r="C1018"/>
      <c r="D1018"/>
      <c r="E1018" s="86"/>
      <c r="F1018"/>
      <c r="G1018"/>
      <c r="H1018"/>
      <c r="I1018" s="693"/>
      <c r="J1018" s="693"/>
    </row>
    <row r="1019" spans="1:10" ht="16.5">
      <c r="A1019"/>
      <c r="B1019"/>
      <c r="C1019"/>
      <c r="D1019"/>
      <c r="E1019" s="86"/>
      <c r="F1019"/>
      <c r="G1019"/>
      <c r="H1019"/>
      <c r="I1019" s="693"/>
      <c r="J1019" s="693"/>
    </row>
    <row r="1020" spans="1:10" ht="16.5">
      <c r="A1020"/>
      <c r="B1020"/>
      <c r="C1020"/>
      <c r="D1020"/>
      <c r="E1020" s="86"/>
      <c r="F1020"/>
      <c r="G1020"/>
      <c r="H1020"/>
      <c r="I1020" s="693"/>
      <c r="J1020" s="693"/>
    </row>
    <row r="1021" spans="1:10" ht="16.5">
      <c r="A1021"/>
      <c r="B1021"/>
      <c r="C1021"/>
      <c r="D1021"/>
      <c r="E1021" s="86"/>
      <c r="F1021"/>
      <c r="G1021"/>
      <c r="H1021"/>
      <c r="I1021" s="693"/>
      <c r="J1021" s="693"/>
    </row>
    <row r="1022" spans="1:10" ht="16.5">
      <c r="A1022"/>
      <c r="B1022"/>
      <c r="C1022"/>
      <c r="D1022"/>
      <c r="E1022" s="86"/>
      <c r="F1022"/>
      <c r="G1022"/>
      <c r="H1022"/>
      <c r="I1022" s="693"/>
      <c r="J1022" s="693"/>
    </row>
    <row r="1023" spans="1:10" ht="16.5">
      <c r="A1023"/>
      <c r="B1023"/>
      <c r="C1023"/>
      <c r="D1023"/>
      <c r="E1023" s="86"/>
      <c r="F1023"/>
      <c r="G1023"/>
      <c r="H1023"/>
      <c r="I1023" s="693"/>
      <c r="J1023" s="693"/>
    </row>
    <row r="1024" spans="1:10" ht="16.5">
      <c r="A1024"/>
      <c r="B1024"/>
      <c r="C1024"/>
      <c r="D1024"/>
      <c r="E1024" s="86"/>
      <c r="F1024"/>
      <c r="G1024"/>
      <c r="H1024"/>
      <c r="I1024" s="693"/>
      <c r="J1024" s="693"/>
    </row>
    <row r="1025" spans="1:10" ht="16.5">
      <c r="A1025"/>
      <c r="B1025"/>
      <c r="C1025"/>
      <c r="D1025"/>
      <c r="E1025" s="86"/>
      <c r="F1025"/>
      <c r="G1025"/>
      <c r="H1025"/>
      <c r="I1025" s="693"/>
      <c r="J1025" s="693"/>
    </row>
    <row r="1026" spans="1:10" ht="16.5">
      <c r="A1026"/>
      <c r="B1026"/>
      <c r="C1026"/>
      <c r="D1026"/>
      <c r="E1026" s="86"/>
      <c r="F1026"/>
      <c r="G1026"/>
      <c r="H1026"/>
      <c r="I1026" s="693"/>
      <c r="J1026" s="693"/>
    </row>
    <row r="1027" spans="1:10" ht="16.5">
      <c r="A1027"/>
      <c r="B1027"/>
      <c r="C1027"/>
      <c r="D1027"/>
      <c r="E1027" s="86"/>
      <c r="F1027"/>
      <c r="G1027"/>
      <c r="H1027"/>
      <c r="I1027" s="693"/>
      <c r="J1027" s="693"/>
    </row>
    <row r="1028" spans="1:10" ht="16.5">
      <c r="A1028"/>
      <c r="B1028"/>
      <c r="C1028"/>
      <c r="D1028"/>
      <c r="E1028" s="86"/>
      <c r="F1028"/>
      <c r="G1028"/>
      <c r="H1028"/>
      <c r="I1028" s="693"/>
      <c r="J1028" s="693"/>
    </row>
    <row r="1029" spans="1:10" ht="16.5">
      <c r="A1029"/>
      <c r="B1029"/>
      <c r="C1029"/>
      <c r="D1029"/>
      <c r="E1029" s="86"/>
      <c r="F1029"/>
      <c r="G1029"/>
      <c r="H1029"/>
      <c r="I1029" s="693"/>
      <c r="J1029" s="693"/>
    </row>
    <row r="1030" spans="1:10" ht="16.5">
      <c r="A1030"/>
      <c r="B1030"/>
      <c r="C1030"/>
      <c r="D1030"/>
      <c r="E1030" s="86"/>
      <c r="F1030"/>
      <c r="G1030"/>
      <c r="H1030"/>
      <c r="I1030" s="693"/>
      <c r="J1030" s="693"/>
    </row>
    <row r="1031" spans="1:10" ht="16.5">
      <c r="A1031"/>
      <c r="B1031"/>
      <c r="C1031"/>
      <c r="D1031"/>
      <c r="E1031" s="86"/>
      <c r="F1031"/>
      <c r="G1031"/>
      <c r="H1031"/>
      <c r="I1031" s="693"/>
      <c r="J1031" s="693"/>
    </row>
    <row r="1032" spans="1:10" ht="16.5">
      <c r="A1032"/>
      <c r="B1032"/>
      <c r="C1032"/>
      <c r="D1032"/>
      <c r="E1032" s="86"/>
      <c r="F1032"/>
      <c r="G1032"/>
      <c r="H1032"/>
      <c r="I1032" s="693"/>
      <c r="J1032" s="693"/>
    </row>
    <row r="1033" spans="1:10" ht="16.5">
      <c r="A1033"/>
      <c r="B1033"/>
      <c r="C1033"/>
      <c r="D1033"/>
      <c r="E1033" s="86"/>
      <c r="F1033"/>
      <c r="G1033"/>
      <c r="H1033"/>
      <c r="I1033" s="693"/>
      <c r="J1033" s="693"/>
    </row>
    <row r="1034" spans="1:10" ht="16.5">
      <c r="A1034"/>
      <c r="B1034"/>
      <c r="C1034"/>
      <c r="D1034"/>
      <c r="E1034" s="86"/>
      <c r="F1034"/>
      <c r="G1034"/>
      <c r="H1034"/>
      <c r="I1034" s="693"/>
      <c r="J1034" s="693"/>
    </row>
    <row r="1035" spans="1:10" ht="16.5">
      <c r="A1035"/>
      <c r="B1035"/>
      <c r="C1035"/>
      <c r="D1035"/>
      <c r="E1035" s="86"/>
      <c r="F1035"/>
      <c r="G1035"/>
      <c r="H1035"/>
      <c r="I1035" s="693"/>
      <c r="J1035" s="693"/>
    </row>
    <row r="1036" spans="1:10" ht="16.5">
      <c r="A1036"/>
      <c r="B1036"/>
      <c r="C1036"/>
      <c r="D1036"/>
      <c r="E1036" s="86"/>
      <c r="F1036"/>
      <c r="G1036"/>
      <c r="H1036"/>
      <c r="I1036" s="693"/>
      <c r="J1036" s="693"/>
    </row>
    <row r="1037" spans="1:10" ht="16.5">
      <c r="A1037"/>
      <c r="B1037"/>
      <c r="C1037"/>
      <c r="D1037"/>
      <c r="E1037" s="86"/>
      <c r="F1037"/>
      <c r="G1037"/>
      <c r="H1037"/>
      <c r="I1037" s="693"/>
      <c r="J1037" s="693"/>
    </row>
    <row r="1038" spans="1:10" ht="16.5">
      <c r="A1038"/>
      <c r="B1038"/>
      <c r="C1038"/>
      <c r="D1038"/>
      <c r="E1038" s="86"/>
      <c r="F1038"/>
      <c r="G1038"/>
      <c r="H1038"/>
      <c r="I1038" s="693"/>
      <c r="J1038" s="693"/>
    </row>
    <row r="1039" spans="1:10" ht="16.5">
      <c r="A1039"/>
      <c r="B1039"/>
      <c r="C1039"/>
      <c r="D1039"/>
      <c r="E1039" s="86"/>
      <c r="F1039"/>
      <c r="G1039"/>
      <c r="H1039"/>
      <c r="I1039" s="693"/>
      <c r="J1039" s="693"/>
    </row>
    <row r="1040" spans="1:10" ht="16.5">
      <c r="A1040"/>
      <c r="B1040"/>
      <c r="C1040"/>
      <c r="D1040"/>
      <c r="E1040" s="86"/>
      <c r="F1040"/>
      <c r="G1040"/>
      <c r="H1040"/>
      <c r="I1040" s="693"/>
      <c r="J1040" s="693"/>
    </row>
    <row r="1041" spans="1:10" ht="16.5">
      <c r="A1041"/>
      <c r="B1041"/>
      <c r="C1041"/>
      <c r="D1041"/>
      <c r="E1041" s="86"/>
      <c r="F1041"/>
      <c r="G1041"/>
      <c r="H1041"/>
      <c r="I1041" s="693"/>
      <c r="J1041" s="693"/>
    </row>
    <row r="1042" spans="1:10" ht="16.5">
      <c r="A1042"/>
      <c r="B1042"/>
      <c r="C1042"/>
      <c r="D1042"/>
      <c r="E1042" s="86"/>
      <c r="F1042"/>
      <c r="G1042"/>
      <c r="H1042"/>
      <c r="I1042" s="693"/>
      <c r="J1042" s="693"/>
    </row>
    <row r="1043" spans="1:10" ht="16.5">
      <c r="A1043"/>
      <c r="B1043"/>
      <c r="C1043"/>
      <c r="D1043"/>
      <c r="E1043" s="86"/>
      <c r="F1043"/>
      <c r="G1043"/>
      <c r="H1043"/>
      <c r="I1043" s="693"/>
      <c r="J1043" s="693"/>
    </row>
    <row r="1044" spans="1:10" ht="16.5">
      <c r="A1044"/>
      <c r="B1044"/>
      <c r="C1044"/>
      <c r="D1044"/>
      <c r="E1044" s="86"/>
      <c r="F1044"/>
      <c r="G1044"/>
      <c r="H1044"/>
      <c r="I1044" s="693"/>
      <c r="J1044" s="693"/>
    </row>
    <row r="1045" spans="1:10" ht="16.5">
      <c r="A1045"/>
      <c r="B1045"/>
      <c r="C1045"/>
      <c r="D1045"/>
      <c r="E1045" s="86"/>
      <c r="F1045"/>
      <c r="G1045"/>
      <c r="H1045"/>
      <c r="I1045" s="693"/>
      <c r="J1045" s="693"/>
    </row>
    <row r="1046" spans="1:10" ht="16.5">
      <c r="A1046"/>
      <c r="B1046"/>
      <c r="C1046"/>
      <c r="D1046"/>
      <c r="E1046" s="86"/>
      <c r="F1046"/>
      <c r="G1046"/>
      <c r="H1046"/>
      <c r="I1046" s="693"/>
      <c r="J1046" s="693"/>
    </row>
    <row r="1047" spans="1:10" ht="16.5">
      <c r="A1047"/>
      <c r="B1047"/>
      <c r="C1047"/>
      <c r="D1047"/>
      <c r="E1047" s="86"/>
      <c r="F1047"/>
      <c r="G1047"/>
      <c r="H1047"/>
      <c r="I1047" s="693"/>
      <c r="J1047" s="693"/>
    </row>
    <row r="1048" spans="1:10" ht="16.5">
      <c r="A1048"/>
      <c r="B1048"/>
      <c r="C1048"/>
      <c r="D1048"/>
      <c r="E1048" s="86"/>
      <c r="F1048"/>
      <c r="G1048"/>
      <c r="H1048"/>
      <c r="I1048" s="693"/>
      <c r="J1048" s="693"/>
    </row>
    <row r="1049" spans="1:10" ht="16.5">
      <c r="A1049"/>
      <c r="B1049"/>
      <c r="C1049"/>
      <c r="D1049"/>
      <c r="E1049" s="86"/>
      <c r="F1049"/>
      <c r="G1049"/>
      <c r="H1049"/>
      <c r="I1049" s="693"/>
      <c r="J1049" s="693"/>
    </row>
    <row r="1050" spans="1:10" ht="16.5">
      <c r="A1050"/>
      <c r="B1050"/>
      <c r="C1050"/>
      <c r="D1050"/>
      <c r="E1050" s="86"/>
      <c r="F1050"/>
      <c r="G1050"/>
      <c r="H1050"/>
      <c r="I1050" s="693"/>
      <c r="J1050" s="693"/>
    </row>
    <row r="1051" spans="1:10" ht="16.5">
      <c r="A1051"/>
      <c r="B1051"/>
      <c r="C1051"/>
      <c r="D1051"/>
      <c r="E1051" s="86"/>
      <c r="F1051"/>
      <c r="G1051"/>
      <c r="H1051"/>
      <c r="I1051" s="693"/>
      <c r="J1051" s="693"/>
    </row>
    <row r="1052" spans="1:10" ht="16.5">
      <c r="A1052"/>
      <c r="B1052"/>
      <c r="C1052"/>
      <c r="D1052"/>
      <c r="E1052" s="86"/>
      <c r="F1052"/>
      <c r="G1052"/>
      <c r="H1052"/>
      <c r="I1052" s="693"/>
      <c r="J1052" s="693"/>
    </row>
    <row r="1053" spans="1:10" ht="16.5">
      <c r="A1053"/>
      <c r="B1053"/>
      <c r="C1053"/>
      <c r="D1053"/>
      <c r="E1053" s="86"/>
      <c r="F1053"/>
      <c r="G1053"/>
      <c r="H1053"/>
      <c r="I1053" s="693"/>
      <c r="J1053" s="693"/>
    </row>
    <row r="1054" spans="1:10" ht="16.5">
      <c r="A1054"/>
      <c r="B1054"/>
      <c r="C1054"/>
      <c r="D1054"/>
      <c r="E1054" s="86"/>
      <c r="F1054"/>
      <c r="G1054"/>
      <c r="H1054"/>
      <c r="I1054" s="693"/>
      <c r="J1054" s="693"/>
    </row>
    <row r="1055" spans="1:10" ht="16.5">
      <c r="A1055"/>
      <c r="B1055"/>
      <c r="C1055"/>
      <c r="D1055"/>
      <c r="E1055" s="86"/>
      <c r="F1055"/>
      <c r="G1055"/>
      <c r="H1055"/>
      <c r="I1055" s="693"/>
      <c r="J1055" s="693"/>
    </row>
    <row r="1056" spans="1:10" ht="16.5">
      <c r="A1056"/>
      <c r="B1056"/>
      <c r="C1056"/>
      <c r="D1056"/>
      <c r="E1056" s="86"/>
      <c r="F1056"/>
      <c r="G1056"/>
      <c r="H1056"/>
      <c r="I1056" s="693"/>
      <c r="J1056" s="693"/>
    </row>
    <row r="1057" spans="1:10" ht="16.5">
      <c r="A1057"/>
      <c r="B1057"/>
      <c r="C1057"/>
      <c r="D1057"/>
      <c r="E1057" s="86"/>
      <c r="F1057"/>
      <c r="G1057"/>
      <c r="H1057"/>
      <c r="I1057" s="693"/>
      <c r="J1057" s="693"/>
    </row>
    <row r="1058" spans="1:10" ht="16.5">
      <c r="A1058"/>
      <c r="B1058"/>
      <c r="C1058"/>
      <c r="D1058"/>
      <c r="E1058" s="86"/>
      <c r="F1058"/>
      <c r="G1058"/>
      <c r="H1058"/>
      <c r="I1058" s="693"/>
      <c r="J1058" s="693"/>
    </row>
    <row r="1059" spans="1:10" ht="16.5">
      <c r="A1059"/>
      <c r="B1059"/>
      <c r="C1059"/>
      <c r="D1059"/>
      <c r="E1059" s="86"/>
      <c r="F1059"/>
      <c r="G1059"/>
      <c r="H1059"/>
      <c r="I1059" s="693"/>
      <c r="J1059" s="693"/>
    </row>
    <row r="1060" spans="1:10" ht="16.5">
      <c r="A1060"/>
      <c r="B1060"/>
      <c r="C1060"/>
      <c r="D1060"/>
      <c r="E1060" s="86"/>
      <c r="F1060"/>
      <c r="G1060"/>
      <c r="H1060"/>
      <c r="I1060" s="693"/>
      <c r="J1060" s="693"/>
    </row>
    <row r="1061" spans="1:10" ht="16.5">
      <c r="A1061"/>
      <c r="B1061"/>
      <c r="C1061"/>
      <c r="D1061"/>
      <c r="E1061" s="86"/>
      <c r="F1061"/>
      <c r="G1061"/>
      <c r="H1061"/>
      <c r="I1061" s="693"/>
      <c r="J1061" s="693"/>
    </row>
    <row r="1062" spans="1:10" ht="16.5">
      <c r="A1062"/>
      <c r="B1062"/>
      <c r="C1062"/>
      <c r="D1062"/>
      <c r="E1062" s="86"/>
      <c r="F1062"/>
      <c r="G1062"/>
      <c r="H1062"/>
      <c r="I1062" s="693"/>
      <c r="J1062" s="693"/>
    </row>
    <row r="1063" spans="1:10" ht="16.5">
      <c r="A1063"/>
      <c r="B1063"/>
      <c r="C1063"/>
      <c r="D1063"/>
      <c r="E1063" s="86"/>
      <c r="F1063"/>
      <c r="G1063"/>
      <c r="H1063"/>
      <c r="I1063" s="693"/>
      <c r="J1063" s="693"/>
    </row>
    <row r="1064" spans="1:10" ht="16.5">
      <c r="A1064"/>
      <c r="B1064"/>
      <c r="C1064"/>
      <c r="D1064"/>
      <c r="E1064" s="86"/>
      <c r="F1064"/>
      <c r="G1064"/>
      <c r="H1064"/>
      <c r="I1064" s="693"/>
      <c r="J1064" s="693"/>
    </row>
    <row r="1065" spans="1:10" ht="16.5">
      <c r="A1065"/>
      <c r="B1065"/>
      <c r="C1065"/>
      <c r="D1065"/>
      <c r="E1065" s="86"/>
      <c r="F1065"/>
      <c r="G1065"/>
      <c r="H1065"/>
      <c r="I1065" s="693"/>
      <c r="J1065" s="693"/>
    </row>
    <row r="1066" spans="1:10" ht="16.5">
      <c r="A1066"/>
      <c r="B1066"/>
      <c r="C1066"/>
      <c r="D1066"/>
      <c r="E1066" s="86"/>
      <c r="F1066"/>
      <c r="G1066"/>
      <c r="H1066"/>
      <c r="I1066" s="693"/>
      <c r="J1066" s="693"/>
    </row>
    <row r="1067" spans="1:10" ht="16.5">
      <c r="A1067"/>
      <c r="B1067"/>
      <c r="C1067"/>
      <c r="D1067"/>
      <c r="E1067" s="86"/>
      <c r="F1067"/>
      <c r="G1067"/>
      <c r="H1067"/>
      <c r="I1067" s="693"/>
      <c r="J1067" s="693"/>
    </row>
    <row r="1068" spans="1:10" ht="16.5">
      <c r="A1068"/>
      <c r="B1068"/>
      <c r="C1068"/>
      <c r="D1068"/>
      <c r="E1068" s="86"/>
      <c r="F1068"/>
      <c r="G1068"/>
      <c r="H1068"/>
      <c r="I1068" s="693"/>
      <c r="J1068" s="693"/>
    </row>
    <row r="1069" spans="1:10" ht="16.5">
      <c r="A1069"/>
      <c r="B1069"/>
      <c r="C1069"/>
      <c r="D1069"/>
      <c r="E1069" s="86"/>
      <c r="F1069"/>
      <c r="G1069"/>
      <c r="H1069"/>
      <c r="I1069" s="693"/>
      <c r="J1069" s="693"/>
    </row>
    <row r="1070" spans="1:10" ht="16.5">
      <c r="A1070"/>
      <c r="B1070"/>
      <c r="C1070"/>
      <c r="D1070"/>
      <c r="E1070" s="86"/>
      <c r="F1070"/>
      <c r="G1070"/>
      <c r="H1070"/>
      <c r="I1070" s="693"/>
      <c r="J1070" s="693"/>
    </row>
    <row r="1071" spans="1:10" ht="16.5">
      <c r="A1071"/>
      <c r="B1071"/>
      <c r="C1071"/>
      <c r="D1071"/>
      <c r="E1071" s="86"/>
      <c r="F1071"/>
      <c r="G1071"/>
      <c r="H1071"/>
      <c r="I1071" s="693"/>
      <c r="J1071" s="693"/>
    </row>
    <row r="1072" spans="1:10" ht="16.5">
      <c r="A1072"/>
      <c r="B1072"/>
      <c r="C1072"/>
      <c r="D1072"/>
      <c r="E1072" s="86"/>
      <c r="F1072"/>
      <c r="G1072"/>
      <c r="H1072"/>
      <c r="I1072" s="693"/>
      <c r="J1072" s="693"/>
    </row>
    <row r="1073" spans="1:10" ht="16.5">
      <c r="A1073"/>
      <c r="B1073"/>
      <c r="C1073"/>
      <c r="D1073"/>
      <c r="E1073" s="86"/>
      <c r="F1073"/>
      <c r="G1073"/>
      <c r="H1073"/>
      <c r="I1073" s="693"/>
      <c r="J1073" s="693"/>
    </row>
    <row r="1074" spans="1:10" ht="16.5">
      <c r="A1074"/>
      <c r="B1074"/>
      <c r="C1074"/>
      <c r="D1074"/>
      <c r="E1074" s="86"/>
      <c r="F1074"/>
      <c r="G1074"/>
      <c r="H1074"/>
      <c r="I1074" s="693"/>
      <c r="J1074" s="693"/>
    </row>
    <row r="1075" spans="1:10" ht="16.5">
      <c r="A1075"/>
      <c r="B1075"/>
      <c r="C1075"/>
      <c r="D1075"/>
      <c r="E1075" s="86"/>
      <c r="F1075"/>
      <c r="G1075"/>
      <c r="H1075"/>
      <c r="I1075" s="693"/>
      <c r="J1075" s="693"/>
    </row>
    <row r="1076" spans="1:10" ht="16.5">
      <c r="A1076"/>
      <c r="B1076"/>
      <c r="C1076"/>
      <c r="D1076"/>
      <c r="E1076" s="86"/>
      <c r="F1076"/>
      <c r="G1076"/>
      <c r="H1076"/>
      <c r="I1076" s="693"/>
      <c r="J1076" s="693"/>
    </row>
    <row r="1077" spans="1:10" ht="16.5">
      <c r="A1077"/>
      <c r="B1077"/>
      <c r="C1077"/>
      <c r="D1077"/>
      <c r="E1077" s="86"/>
      <c r="F1077"/>
      <c r="G1077"/>
      <c r="H1077"/>
      <c r="I1077" s="693"/>
      <c r="J1077" s="693"/>
    </row>
    <row r="1078" spans="1:10" ht="16.5">
      <c r="A1078"/>
      <c r="B1078"/>
      <c r="C1078"/>
      <c r="D1078"/>
      <c r="E1078" s="86"/>
      <c r="F1078"/>
      <c r="G1078"/>
      <c r="H1078"/>
      <c r="I1078" s="693"/>
      <c r="J1078" s="693"/>
    </row>
    <row r="1079" spans="1:10" ht="16.5">
      <c r="A1079"/>
      <c r="B1079"/>
      <c r="C1079"/>
      <c r="D1079"/>
      <c r="E1079" s="86"/>
      <c r="F1079"/>
      <c r="G1079"/>
      <c r="H1079"/>
      <c r="I1079" s="693"/>
      <c r="J1079" s="693"/>
    </row>
    <row r="1080" spans="1:10" ht="16.5">
      <c r="A1080"/>
      <c r="B1080"/>
      <c r="C1080"/>
      <c r="D1080"/>
      <c r="E1080" s="86"/>
      <c r="F1080"/>
      <c r="G1080"/>
      <c r="H1080"/>
      <c r="I1080" s="693"/>
      <c r="J1080" s="693"/>
    </row>
    <row r="1081" spans="1:10" ht="16.5">
      <c r="A1081"/>
      <c r="B1081"/>
      <c r="C1081"/>
      <c r="D1081"/>
      <c r="E1081" s="86"/>
      <c r="F1081"/>
      <c r="G1081"/>
      <c r="H1081"/>
      <c r="I1081" s="693"/>
      <c r="J1081" s="693"/>
    </row>
    <row r="1082" spans="1:10" ht="16.5">
      <c r="A1082"/>
      <c r="B1082"/>
      <c r="C1082"/>
      <c r="D1082"/>
      <c r="E1082" s="86"/>
      <c r="F1082"/>
      <c r="G1082"/>
      <c r="H1082"/>
      <c r="I1082" s="693"/>
      <c r="J1082" s="693"/>
    </row>
    <row r="1083" spans="1:10" ht="16.5">
      <c r="A1083"/>
      <c r="B1083"/>
      <c r="C1083"/>
      <c r="D1083"/>
      <c r="E1083" s="86"/>
      <c r="F1083"/>
      <c r="G1083"/>
      <c r="H1083"/>
      <c r="I1083" s="693"/>
      <c r="J1083" s="693"/>
    </row>
    <row r="1084" spans="1:10" ht="16.5">
      <c r="A1084"/>
      <c r="B1084"/>
      <c r="C1084"/>
      <c r="D1084"/>
      <c r="E1084" s="86"/>
      <c r="F1084"/>
      <c r="G1084"/>
      <c r="H1084"/>
      <c r="I1084" s="693"/>
      <c r="J1084" s="693"/>
    </row>
    <row r="1085" spans="1:10" ht="16.5">
      <c r="A1085"/>
      <c r="B1085"/>
      <c r="C1085"/>
      <c r="D1085"/>
      <c r="E1085" s="86"/>
      <c r="F1085"/>
      <c r="G1085"/>
      <c r="H1085"/>
      <c r="I1085" s="693"/>
      <c r="J1085" s="693"/>
    </row>
    <row r="1086" spans="1:10" ht="16.5">
      <c r="A1086"/>
      <c r="B1086"/>
      <c r="C1086"/>
      <c r="D1086"/>
      <c r="E1086" s="86"/>
      <c r="F1086"/>
      <c r="G1086"/>
      <c r="H1086"/>
      <c r="I1086" s="693"/>
      <c r="J1086" s="693"/>
    </row>
    <row r="1087" spans="1:10" ht="16.5">
      <c r="A1087"/>
      <c r="B1087"/>
      <c r="C1087"/>
      <c r="D1087"/>
      <c r="E1087" s="86"/>
      <c r="F1087"/>
      <c r="G1087"/>
      <c r="H1087"/>
      <c r="I1087" s="693"/>
      <c r="J1087" s="693"/>
    </row>
    <row r="1088" spans="1:10" ht="16.5">
      <c r="A1088"/>
      <c r="B1088"/>
      <c r="C1088"/>
      <c r="D1088"/>
      <c r="E1088" s="86"/>
      <c r="F1088"/>
      <c r="G1088"/>
      <c r="H1088"/>
      <c r="I1088" s="693"/>
      <c r="J1088" s="693"/>
    </row>
    <row r="1089" spans="1:10" ht="16.5">
      <c r="A1089"/>
      <c r="B1089"/>
      <c r="C1089"/>
      <c r="D1089"/>
      <c r="E1089" s="86"/>
      <c r="F1089"/>
      <c r="G1089"/>
      <c r="H1089"/>
      <c r="I1089" s="693"/>
      <c r="J1089" s="693"/>
    </row>
    <row r="1090" spans="1:10" ht="16.5">
      <c r="A1090"/>
      <c r="B1090"/>
      <c r="C1090"/>
      <c r="D1090"/>
      <c r="E1090" s="86"/>
      <c r="F1090"/>
      <c r="G1090"/>
      <c r="H1090"/>
      <c r="I1090" s="693"/>
      <c r="J1090" s="693"/>
    </row>
    <row r="1091" spans="1:10" ht="16.5">
      <c r="A1091"/>
      <c r="B1091"/>
      <c r="C1091"/>
      <c r="D1091"/>
      <c r="E1091" s="86"/>
      <c r="F1091"/>
      <c r="G1091"/>
      <c r="H1091"/>
      <c r="I1091" s="693"/>
      <c r="J1091" s="693"/>
    </row>
    <row r="1092" spans="1:10" ht="16.5">
      <c r="A1092"/>
      <c r="B1092"/>
      <c r="C1092"/>
      <c r="D1092"/>
      <c r="E1092" s="86"/>
      <c r="F1092"/>
      <c r="G1092"/>
      <c r="H1092"/>
      <c r="I1092" s="693"/>
      <c r="J1092" s="693"/>
    </row>
    <row r="1093" spans="1:10" ht="16.5">
      <c r="A1093"/>
      <c r="B1093"/>
      <c r="C1093"/>
      <c r="D1093"/>
      <c r="E1093" s="86"/>
      <c r="F1093"/>
      <c r="G1093"/>
      <c r="H1093"/>
      <c r="I1093" s="693"/>
      <c r="J1093" s="693"/>
    </row>
    <row r="1094" spans="1:10" ht="16.5">
      <c r="A1094"/>
      <c r="B1094"/>
      <c r="C1094"/>
      <c r="D1094"/>
      <c r="E1094" s="86"/>
      <c r="F1094"/>
      <c r="G1094"/>
      <c r="H1094"/>
      <c r="I1094" s="693"/>
      <c r="J1094" s="693"/>
    </row>
    <row r="1095" spans="1:10" ht="16.5">
      <c r="A1095"/>
      <c r="B1095"/>
      <c r="C1095"/>
      <c r="D1095"/>
      <c r="E1095" s="86"/>
      <c r="F1095"/>
      <c r="G1095"/>
      <c r="H1095"/>
      <c r="I1095" s="693"/>
      <c r="J1095" s="693"/>
    </row>
    <row r="1096" spans="1:10" ht="16.5">
      <c r="A1096"/>
      <c r="B1096"/>
      <c r="C1096"/>
      <c r="D1096"/>
      <c r="E1096" s="86"/>
      <c r="F1096"/>
      <c r="G1096"/>
      <c r="H1096"/>
      <c r="I1096" s="693"/>
      <c r="J1096" s="693"/>
    </row>
    <row r="1097" spans="1:10" ht="16.5">
      <c r="A1097"/>
      <c r="B1097"/>
      <c r="C1097"/>
      <c r="D1097"/>
      <c r="E1097" s="86"/>
      <c r="F1097"/>
      <c r="G1097"/>
      <c r="H1097"/>
      <c r="I1097" s="693"/>
      <c r="J1097" s="693"/>
    </row>
    <row r="1098" spans="1:10" ht="16.5">
      <c r="A1098"/>
      <c r="B1098"/>
      <c r="C1098"/>
      <c r="D1098"/>
      <c r="E1098" s="86"/>
      <c r="F1098"/>
      <c r="G1098"/>
      <c r="H1098"/>
      <c r="I1098" s="693"/>
      <c r="J1098" s="693"/>
    </row>
    <row r="1099" spans="1:10" ht="16.5">
      <c r="A1099"/>
      <c r="B1099"/>
      <c r="C1099"/>
      <c r="D1099"/>
      <c r="E1099" s="86"/>
      <c r="F1099"/>
      <c r="G1099"/>
      <c r="H1099"/>
      <c r="I1099" s="693"/>
      <c r="J1099" s="693"/>
    </row>
    <row r="1100" spans="1:10" ht="16.5">
      <c r="A1100"/>
      <c r="B1100"/>
      <c r="C1100"/>
      <c r="D1100"/>
      <c r="E1100" s="86"/>
      <c r="F1100"/>
      <c r="G1100"/>
      <c r="H1100"/>
      <c r="I1100" s="693"/>
      <c r="J1100" s="693"/>
    </row>
    <row r="1101" spans="1:10" ht="16.5">
      <c r="A1101"/>
      <c r="B1101"/>
      <c r="C1101"/>
      <c r="D1101"/>
      <c r="E1101" s="86"/>
      <c r="F1101"/>
      <c r="G1101"/>
      <c r="H1101"/>
      <c r="I1101" s="693"/>
      <c r="J1101" s="693"/>
    </row>
    <row r="1102" spans="1:10" ht="16.5">
      <c r="A1102"/>
      <c r="B1102"/>
      <c r="C1102"/>
      <c r="D1102"/>
      <c r="E1102" s="86"/>
      <c r="F1102"/>
      <c r="G1102"/>
      <c r="H1102"/>
      <c r="I1102" s="693"/>
      <c r="J1102" s="693"/>
    </row>
    <row r="1103" spans="1:10" ht="16.5">
      <c r="A1103"/>
      <c r="B1103"/>
      <c r="C1103"/>
      <c r="D1103"/>
      <c r="E1103" s="86"/>
      <c r="F1103"/>
      <c r="G1103"/>
      <c r="H1103"/>
      <c r="I1103" s="693"/>
      <c r="J1103" s="693"/>
    </row>
    <row r="1104" spans="1:10" ht="16.5">
      <c r="A1104"/>
      <c r="B1104"/>
      <c r="C1104"/>
      <c r="D1104"/>
      <c r="E1104" s="86"/>
      <c r="F1104"/>
      <c r="G1104"/>
      <c r="H1104"/>
      <c r="I1104" s="693"/>
      <c r="J1104" s="693"/>
    </row>
    <row r="1105" spans="1:10" ht="16.5">
      <c r="A1105"/>
      <c r="B1105"/>
      <c r="C1105"/>
      <c r="D1105"/>
      <c r="E1105" s="86"/>
      <c r="F1105"/>
      <c r="G1105"/>
      <c r="H1105"/>
      <c r="I1105" s="693"/>
      <c r="J1105" s="693"/>
    </row>
    <row r="1106" spans="1:10" ht="16.5">
      <c r="A1106"/>
      <c r="B1106"/>
      <c r="C1106"/>
      <c r="D1106"/>
      <c r="E1106" s="86"/>
      <c r="F1106"/>
      <c r="G1106"/>
      <c r="H1106"/>
      <c r="I1106" s="693"/>
      <c r="J1106" s="693"/>
    </row>
    <row r="1107" spans="1:10" ht="16.5">
      <c r="A1107"/>
      <c r="B1107"/>
      <c r="C1107"/>
      <c r="D1107"/>
      <c r="E1107" s="86"/>
      <c r="F1107"/>
      <c r="G1107"/>
      <c r="H1107"/>
      <c r="I1107" s="693"/>
      <c r="J1107" s="693"/>
    </row>
    <row r="1108" spans="1:10" ht="16.5">
      <c r="A1108"/>
      <c r="B1108"/>
      <c r="C1108"/>
      <c r="D1108"/>
      <c r="E1108" s="86"/>
      <c r="F1108"/>
      <c r="G1108"/>
      <c r="H1108"/>
      <c r="I1108" s="693"/>
      <c r="J1108" s="693"/>
    </row>
    <row r="1109" spans="1:10" ht="16.5">
      <c r="A1109"/>
      <c r="B1109"/>
      <c r="C1109"/>
      <c r="D1109"/>
      <c r="E1109" s="86"/>
      <c r="F1109"/>
      <c r="G1109"/>
      <c r="H1109"/>
      <c r="I1109" s="693"/>
      <c r="J1109" s="693"/>
    </row>
    <row r="1110" spans="1:10" ht="16.5">
      <c r="A1110"/>
      <c r="B1110"/>
      <c r="C1110"/>
      <c r="D1110"/>
      <c r="E1110" s="86"/>
      <c r="F1110"/>
      <c r="G1110"/>
      <c r="H1110"/>
      <c r="I1110" s="693"/>
      <c r="J1110" s="693"/>
    </row>
    <row r="1111" spans="1:10" ht="16.5">
      <c r="A1111"/>
      <c r="B1111"/>
      <c r="C1111"/>
      <c r="D1111"/>
      <c r="E1111" s="86"/>
      <c r="F1111"/>
      <c r="G1111"/>
      <c r="H1111"/>
      <c r="I1111" s="693"/>
      <c r="J1111" s="693"/>
    </row>
    <row r="1112" spans="1:10" ht="16.5">
      <c r="A1112"/>
      <c r="B1112"/>
      <c r="C1112"/>
      <c r="D1112"/>
      <c r="E1112" s="86"/>
      <c r="F1112"/>
      <c r="G1112"/>
      <c r="H1112"/>
      <c r="I1112" s="693"/>
      <c r="J1112" s="693"/>
    </row>
    <row r="1113" spans="1:10" ht="16.5">
      <c r="A1113"/>
      <c r="B1113"/>
      <c r="C1113"/>
      <c r="D1113"/>
      <c r="E1113" s="86"/>
      <c r="F1113"/>
      <c r="G1113"/>
      <c r="H1113"/>
      <c r="I1113" s="693"/>
      <c r="J1113" s="693"/>
    </row>
    <row r="1114" spans="1:10" ht="16.5">
      <c r="A1114"/>
      <c r="B1114"/>
      <c r="C1114"/>
      <c r="D1114"/>
      <c r="E1114" s="86"/>
      <c r="F1114"/>
      <c r="G1114"/>
      <c r="H1114"/>
      <c r="I1114" s="693"/>
      <c r="J1114" s="693"/>
    </row>
    <row r="1115" spans="1:10" ht="16.5">
      <c r="A1115"/>
      <c r="B1115"/>
      <c r="C1115"/>
      <c r="D1115"/>
      <c r="E1115" s="86"/>
      <c r="F1115"/>
      <c r="G1115"/>
      <c r="H1115"/>
      <c r="I1115" s="693"/>
      <c r="J1115" s="693"/>
    </row>
    <row r="1116" spans="1:10" ht="16.5">
      <c r="A1116"/>
      <c r="B1116"/>
      <c r="C1116"/>
      <c r="D1116"/>
      <c r="E1116" s="86"/>
      <c r="F1116"/>
      <c r="G1116"/>
      <c r="H1116"/>
      <c r="I1116" s="693"/>
      <c r="J1116" s="693"/>
    </row>
    <row r="1117" spans="1:10" ht="16.5">
      <c r="A1117"/>
      <c r="B1117"/>
      <c r="C1117"/>
      <c r="D1117"/>
      <c r="E1117" s="86"/>
      <c r="F1117"/>
      <c r="G1117"/>
      <c r="H1117"/>
      <c r="I1117" s="693"/>
      <c r="J1117" s="693"/>
    </row>
    <row r="1118" spans="1:10" ht="16.5">
      <c r="A1118"/>
      <c r="B1118"/>
      <c r="C1118"/>
      <c r="D1118"/>
      <c r="E1118" s="86"/>
      <c r="F1118"/>
      <c r="G1118"/>
      <c r="H1118"/>
      <c r="I1118" s="693"/>
      <c r="J1118" s="693"/>
    </row>
    <row r="1119" spans="1:10" ht="16.5">
      <c r="A1119"/>
      <c r="B1119"/>
      <c r="C1119"/>
      <c r="D1119"/>
      <c r="E1119" s="86"/>
      <c r="F1119"/>
      <c r="G1119"/>
      <c r="H1119"/>
      <c r="I1119" s="693"/>
      <c r="J1119" s="693"/>
    </row>
    <row r="1120" spans="1:10" ht="16.5">
      <c r="A1120"/>
      <c r="B1120"/>
      <c r="C1120"/>
      <c r="D1120"/>
      <c r="E1120" s="86"/>
      <c r="F1120"/>
      <c r="G1120"/>
      <c r="H1120"/>
      <c r="I1120" s="693"/>
      <c r="J1120" s="693"/>
    </row>
    <row r="1121" spans="1:10" ht="16.5">
      <c r="A1121"/>
      <c r="B1121"/>
      <c r="C1121"/>
      <c r="D1121"/>
      <c r="E1121" s="86"/>
      <c r="F1121"/>
      <c r="G1121"/>
      <c r="H1121"/>
      <c r="I1121" s="693"/>
      <c r="J1121" s="693"/>
    </row>
    <row r="1122" spans="1:10" ht="16.5">
      <c r="A1122"/>
      <c r="B1122"/>
      <c r="C1122"/>
      <c r="D1122"/>
      <c r="E1122" s="86"/>
      <c r="F1122"/>
      <c r="G1122"/>
      <c r="H1122"/>
      <c r="I1122" s="693"/>
      <c r="J1122" s="693"/>
    </row>
    <row r="1123" spans="1:10" ht="16.5">
      <c r="A1123"/>
      <c r="B1123"/>
      <c r="C1123"/>
      <c r="D1123"/>
      <c r="E1123" s="86"/>
      <c r="F1123"/>
      <c r="G1123"/>
      <c r="H1123"/>
      <c r="I1123" s="693"/>
      <c r="J1123" s="693"/>
    </row>
    <row r="1124" spans="1:10" ht="16.5">
      <c r="A1124"/>
      <c r="B1124"/>
      <c r="C1124"/>
      <c r="D1124"/>
      <c r="E1124" s="86"/>
      <c r="F1124"/>
      <c r="G1124"/>
      <c r="H1124"/>
      <c r="I1124" s="693"/>
      <c r="J1124" s="693"/>
    </row>
    <row r="1125" spans="1:10" ht="16.5">
      <c r="A1125"/>
      <c r="B1125"/>
      <c r="C1125"/>
      <c r="D1125"/>
      <c r="E1125" s="86"/>
      <c r="F1125"/>
      <c r="G1125"/>
      <c r="H1125"/>
      <c r="I1125" s="693"/>
      <c r="J1125" s="693"/>
    </row>
    <row r="1126" spans="1:10" ht="16.5">
      <c r="A1126"/>
      <c r="B1126"/>
      <c r="C1126"/>
      <c r="D1126"/>
      <c r="E1126" s="86"/>
      <c r="F1126"/>
      <c r="G1126"/>
      <c r="H1126"/>
      <c r="I1126" s="693"/>
      <c r="J1126" s="693"/>
    </row>
    <row r="1127" spans="1:10" ht="16.5">
      <c r="A1127"/>
      <c r="B1127"/>
      <c r="C1127"/>
      <c r="D1127"/>
      <c r="E1127" s="86"/>
      <c r="F1127"/>
      <c r="G1127"/>
      <c r="H1127"/>
      <c r="I1127" s="693"/>
      <c r="J1127" s="693"/>
    </row>
    <row r="1128" spans="1:10" ht="16.5">
      <c r="A1128"/>
      <c r="B1128"/>
      <c r="C1128"/>
      <c r="D1128"/>
      <c r="E1128" s="86"/>
      <c r="F1128"/>
      <c r="G1128"/>
      <c r="H1128"/>
      <c r="I1128" s="693"/>
      <c r="J1128" s="693"/>
    </row>
    <row r="1129" spans="1:10" ht="16.5">
      <c r="A1129"/>
      <c r="B1129"/>
      <c r="C1129"/>
      <c r="D1129"/>
      <c r="E1129" s="86"/>
      <c r="F1129"/>
      <c r="G1129"/>
      <c r="H1129"/>
      <c r="I1129" s="693"/>
      <c r="J1129" s="693"/>
    </row>
    <row r="1130" spans="1:10" ht="16.5">
      <c r="A1130"/>
      <c r="B1130"/>
      <c r="C1130"/>
      <c r="D1130"/>
      <c r="E1130" s="86"/>
      <c r="F1130"/>
      <c r="G1130"/>
      <c r="H1130"/>
      <c r="I1130" s="693"/>
      <c r="J1130" s="693"/>
    </row>
    <row r="1131" spans="1:10" ht="16.5">
      <c r="A1131"/>
      <c r="B1131"/>
      <c r="C1131"/>
      <c r="D1131"/>
      <c r="E1131" s="86"/>
      <c r="F1131"/>
      <c r="G1131"/>
      <c r="H1131"/>
      <c r="I1131" s="693"/>
      <c r="J1131" s="693"/>
    </row>
    <row r="1132" spans="1:10" ht="16.5">
      <c r="A1132"/>
      <c r="B1132"/>
      <c r="C1132"/>
      <c r="D1132"/>
      <c r="E1132" s="86"/>
      <c r="F1132"/>
      <c r="G1132"/>
      <c r="H1132"/>
      <c r="I1132" s="693"/>
      <c r="J1132" s="693"/>
    </row>
    <row r="1133" spans="1:10" ht="16.5">
      <c r="A1133"/>
      <c r="B1133"/>
      <c r="C1133"/>
      <c r="D1133"/>
      <c r="E1133" s="86"/>
      <c r="F1133"/>
      <c r="G1133"/>
      <c r="H1133"/>
      <c r="I1133" s="693"/>
      <c r="J1133" s="693"/>
    </row>
    <row r="1134" spans="1:10" ht="16.5">
      <c r="A1134"/>
      <c r="B1134"/>
      <c r="C1134"/>
      <c r="D1134"/>
      <c r="E1134" s="86"/>
      <c r="F1134"/>
      <c r="G1134"/>
      <c r="H1134"/>
      <c r="I1134" s="693"/>
      <c r="J1134" s="693"/>
    </row>
    <row r="1135" spans="1:10" ht="16.5">
      <c r="A1135"/>
      <c r="B1135"/>
      <c r="C1135"/>
      <c r="D1135"/>
      <c r="E1135" s="86"/>
      <c r="F1135"/>
      <c r="G1135"/>
      <c r="H1135"/>
      <c r="I1135" s="693"/>
      <c r="J1135" s="693"/>
    </row>
    <row r="1136" spans="1:10" ht="16.5">
      <c r="A1136"/>
      <c r="B1136"/>
      <c r="C1136"/>
      <c r="D1136"/>
      <c r="E1136" s="86"/>
      <c r="F1136"/>
      <c r="G1136"/>
      <c r="H1136"/>
      <c r="I1136" s="693"/>
      <c r="J1136" s="693"/>
    </row>
    <row r="1137" spans="1:10" ht="16.5">
      <c r="A1137"/>
      <c r="B1137"/>
      <c r="C1137"/>
      <c r="D1137"/>
      <c r="E1137" s="86"/>
      <c r="F1137"/>
      <c r="G1137"/>
      <c r="H1137"/>
      <c r="I1137" s="693"/>
      <c r="J1137" s="693"/>
    </row>
    <row r="1138" spans="1:10" ht="16.5">
      <c r="A1138"/>
      <c r="B1138"/>
      <c r="C1138"/>
      <c r="D1138"/>
      <c r="E1138" s="86"/>
      <c r="F1138"/>
      <c r="G1138"/>
      <c r="H1138"/>
      <c r="I1138" s="693"/>
      <c r="J1138" s="693"/>
    </row>
    <row r="1139" spans="1:10" ht="16.5">
      <c r="A1139"/>
      <c r="B1139"/>
      <c r="C1139"/>
      <c r="D1139"/>
      <c r="E1139" s="86"/>
      <c r="F1139"/>
      <c r="G1139"/>
      <c r="H1139"/>
      <c r="I1139" s="693"/>
      <c r="J1139" s="693"/>
    </row>
    <row r="1140" spans="1:10" ht="16.5">
      <c r="A1140"/>
      <c r="B1140"/>
      <c r="C1140"/>
      <c r="D1140"/>
      <c r="E1140" s="86"/>
      <c r="F1140"/>
      <c r="G1140"/>
      <c r="H1140"/>
      <c r="I1140" s="693"/>
      <c r="J1140" s="693"/>
    </row>
    <row r="1141" spans="1:10" ht="16.5">
      <c r="A1141"/>
      <c r="B1141"/>
      <c r="C1141"/>
      <c r="D1141"/>
      <c r="E1141" s="86"/>
      <c r="F1141"/>
      <c r="G1141"/>
      <c r="H1141"/>
      <c r="I1141" s="693"/>
      <c r="J1141" s="693"/>
    </row>
    <row r="1142" spans="1:10" ht="16.5">
      <c r="A1142"/>
      <c r="B1142"/>
      <c r="C1142"/>
      <c r="D1142"/>
      <c r="E1142" s="86"/>
      <c r="F1142"/>
      <c r="G1142"/>
      <c r="H1142"/>
      <c r="I1142" s="693"/>
      <c r="J1142" s="693"/>
    </row>
    <row r="1143" spans="1:10" ht="16.5">
      <c r="A1143"/>
      <c r="B1143"/>
      <c r="C1143"/>
      <c r="D1143"/>
      <c r="E1143" s="86"/>
      <c r="F1143"/>
      <c r="G1143"/>
      <c r="H1143"/>
      <c r="I1143" s="693"/>
      <c r="J1143" s="693"/>
    </row>
    <row r="1144" spans="1:10" ht="16.5">
      <c r="A1144"/>
      <c r="B1144"/>
      <c r="C1144"/>
      <c r="D1144"/>
      <c r="E1144" s="86"/>
      <c r="F1144"/>
      <c r="G1144"/>
      <c r="H1144"/>
      <c r="I1144" s="693"/>
      <c r="J1144" s="693"/>
    </row>
    <row r="1145" spans="1:10" ht="16.5">
      <c r="A1145"/>
      <c r="B1145"/>
      <c r="C1145"/>
      <c r="D1145"/>
      <c r="E1145" s="86"/>
      <c r="F1145"/>
      <c r="G1145"/>
      <c r="H1145"/>
      <c r="I1145" s="693"/>
      <c r="J1145" s="693"/>
    </row>
    <row r="1146" spans="1:10" ht="16.5">
      <c r="A1146"/>
      <c r="B1146"/>
      <c r="C1146"/>
      <c r="D1146"/>
      <c r="E1146" s="86"/>
      <c r="F1146"/>
      <c r="G1146"/>
      <c r="H1146"/>
      <c r="I1146" s="693"/>
      <c r="J1146" s="693"/>
    </row>
    <row r="1147" spans="1:10" ht="16.5">
      <c r="A1147"/>
      <c r="B1147"/>
      <c r="C1147"/>
      <c r="D1147"/>
      <c r="E1147" s="86"/>
      <c r="F1147"/>
      <c r="G1147"/>
      <c r="H1147"/>
      <c r="I1147" s="693"/>
      <c r="J1147" s="693"/>
    </row>
    <row r="1148" spans="1:10" ht="16.5">
      <c r="A1148"/>
      <c r="B1148"/>
      <c r="C1148"/>
      <c r="D1148"/>
      <c r="E1148" s="86"/>
      <c r="F1148"/>
      <c r="G1148"/>
      <c r="H1148"/>
      <c r="I1148" s="693"/>
      <c r="J1148" s="693"/>
    </row>
    <row r="1149" spans="1:10" ht="16.5">
      <c r="A1149"/>
      <c r="B1149"/>
      <c r="C1149"/>
      <c r="D1149"/>
      <c r="E1149" s="86"/>
      <c r="F1149"/>
      <c r="G1149"/>
      <c r="H1149"/>
      <c r="I1149" s="693"/>
      <c r="J1149" s="693"/>
    </row>
    <row r="1150" spans="1:10" ht="16.5">
      <c r="A1150"/>
      <c r="B1150"/>
      <c r="C1150"/>
      <c r="D1150"/>
      <c r="E1150" s="86"/>
      <c r="F1150"/>
      <c r="G1150"/>
      <c r="H1150"/>
      <c r="I1150" s="693"/>
      <c r="J1150" s="693"/>
    </row>
    <row r="1151" spans="1:10" ht="16.5">
      <c r="A1151"/>
      <c r="B1151"/>
      <c r="C1151"/>
      <c r="D1151"/>
      <c r="E1151" s="86"/>
      <c r="F1151"/>
      <c r="G1151"/>
      <c r="H1151"/>
      <c r="I1151" s="693"/>
      <c r="J1151" s="693"/>
    </row>
    <row r="1152" spans="1:10" ht="16.5">
      <c r="A1152"/>
      <c r="B1152"/>
      <c r="C1152"/>
      <c r="D1152"/>
      <c r="E1152" s="86"/>
      <c r="F1152"/>
      <c r="G1152"/>
      <c r="H1152"/>
      <c r="I1152" s="693"/>
      <c r="J1152" s="693"/>
    </row>
    <row r="1153" spans="1:10" ht="16.5">
      <c r="A1153"/>
      <c r="B1153"/>
      <c r="C1153"/>
      <c r="D1153"/>
      <c r="E1153" s="86"/>
      <c r="F1153"/>
      <c r="G1153"/>
      <c r="H1153"/>
      <c r="I1153" s="693"/>
      <c r="J1153" s="693"/>
    </row>
    <row r="1154" spans="1:10" ht="16.5">
      <c r="A1154"/>
      <c r="B1154"/>
      <c r="C1154"/>
      <c r="D1154"/>
      <c r="E1154" s="86"/>
      <c r="F1154"/>
      <c r="G1154"/>
      <c r="H1154"/>
      <c r="I1154" s="693"/>
      <c r="J1154" s="693"/>
    </row>
    <row r="1155" spans="1:10" ht="16.5">
      <c r="A1155"/>
      <c r="B1155"/>
      <c r="C1155"/>
      <c r="D1155"/>
      <c r="E1155" s="86"/>
      <c r="F1155"/>
      <c r="G1155"/>
      <c r="H1155"/>
      <c r="I1155" s="693"/>
      <c r="J1155" s="693"/>
    </row>
    <row r="1156" spans="1:10" ht="16.5">
      <c r="A1156"/>
      <c r="B1156"/>
      <c r="C1156"/>
      <c r="D1156"/>
      <c r="E1156" s="86"/>
      <c r="F1156"/>
      <c r="G1156"/>
      <c r="H1156"/>
      <c r="I1156" s="693"/>
      <c r="J1156" s="693"/>
    </row>
    <row r="1157" spans="1:10" ht="16.5">
      <c r="A1157"/>
      <c r="B1157"/>
      <c r="C1157"/>
      <c r="D1157"/>
      <c r="E1157" s="86"/>
      <c r="F1157"/>
      <c r="G1157"/>
      <c r="H1157"/>
      <c r="I1157" s="693"/>
      <c r="J1157" s="693"/>
    </row>
    <row r="1158" spans="1:10" ht="16.5">
      <c r="A1158"/>
      <c r="B1158"/>
      <c r="C1158"/>
      <c r="D1158"/>
      <c r="E1158" s="86"/>
      <c r="F1158"/>
      <c r="G1158"/>
      <c r="H1158"/>
      <c r="I1158" s="693"/>
      <c r="J1158" s="693"/>
    </row>
    <row r="1159" spans="1:10" ht="16.5">
      <c r="A1159"/>
      <c r="B1159"/>
      <c r="C1159"/>
      <c r="D1159"/>
      <c r="E1159" s="86"/>
      <c r="F1159"/>
      <c r="G1159"/>
      <c r="H1159"/>
      <c r="I1159" s="693"/>
      <c r="J1159" s="693"/>
    </row>
    <row r="1160" spans="1:10" ht="16.5">
      <c r="A1160"/>
      <c r="B1160"/>
      <c r="C1160"/>
      <c r="D1160"/>
      <c r="E1160" s="86"/>
      <c r="F1160"/>
      <c r="G1160"/>
      <c r="H1160"/>
      <c r="I1160" s="693"/>
      <c r="J1160" s="693"/>
    </row>
    <row r="1161" spans="1:10" ht="16.5">
      <c r="A1161"/>
      <c r="B1161"/>
      <c r="C1161"/>
      <c r="D1161"/>
      <c r="E1161" s="86"/>
      <c r="F1161"/>
      <c r="G1161"/>
      <c r="H1161"/>
      <c r="I1161" s="693"/>
      <c r="J1161" s="693"/>
    </row>
    <row r="1162" spans="1:10" ht="16.5">
      <c r="A1162"/>
      <c r="B1162"/>
      <c r="C1162"/>
      <c r="D1162"/>
      <c r="E1162" s="86"/>
      <c r="F1162"/>
      <c r="G1162"/>
      <c r="H1162"/>
      <c r="I1162" s="693"/>
      <c r="J1162" s="693"/>
    </row>
    <row r="1163" spans="1:10" ht="16.5">
      <c r="A1163"/>
      <c r="B1163"/>
      <c r="C1163"/>
      <c r="D1163"/>
      <c r="E1163" s="86"/>
      <c r="F1163"/>
      <c r="G1163"/>
      <c r="H1163"/>
      <c r="I1163" s="693"/>
      <c r="J1163" s="693"/>
    </row>
    <row r="1164" spans="1:10" ht="16.5">
      <c r="A1164"/>
      <c r="B1164"/>
      <c r="C1164"/>
      <c r="D1164"/>
      <c r="E1164" s="86"/>
      <c r="F1164"/>
      <c r="G1164"/>
      <c r="H1164"/>
      <c r="I1164" s="693"/>
      <c r="J1164" s="693"/>
    </row>
    <row r="1165" spans="1:10" ht="16.5">
      <c r="A1165"/>
      <c r="B1165"/>
      <c r="C1165"/>
      <c r="D1165"/>
      <c r="E1165" s="86"/>
      <c r="F1165"/>
      <c r="G1165"/>
      <c r="H1165"/>
      <c r="I1165" s="693"/>
      <c r="J1165" s="693"/>
    </row>
    <row r="1166" spans="1:10" ht="16.5">
      <c r="A1166"/>
      <c r="B1166"/>
      <c r="C1166"/>
      <c r="D1166"/>
      <c r="E1166" s="86"/>
      <c r="F1166"/>
      <c r="G1166"/>
      <c r="H1166"/>
      <c r="I1166" s="693"/>
      <c r="J1166" s="693"/>
    </row>
    <row r="1167" spans="1:10" ht="16.5">
      <c r="A1167"/>
      <c r="B1167"/>
      <c r="C1167"/>
      <c r="D1167"/>
      <c r="E1167" s="86"/>
      <c r="F1167"/>
      <c r="G1167"/>
      <c r="H1167"/>
      <c r="I1167" s="693"/>
      <c r="J1167" s="693"/>
    </row>
    <row r="1168" spans="1:10" ht="16.5">
      <c r="A1168"/>
      <c r="B1168"/>
      <c r="C1168"/>
      <c r="D1168"/>
      <c r="E1168" s="86"/>
      <c r="F1168"/>
      <c r="G1168"/>
      <c r="H1168"/>
      <c r="I1168" s="693"/>
      <c r="J1168" s="693"/>
    </row>
    <row r="1169" spans="1:10" ht="16.5">
      <c r="A1169"/>
      <c r="B1169"/>
      <c r="C1169"/>
      <c r="D1169"/>
      <c r="E1169" s="86"/>
      <c r="F1169"/>
      <c r="G1169"/>
      <c r="H1169"/>
      <c r="I1169" s="693"/>
      <c r="J1169" s="693"/>
    </row>
    <row r="1170" spans="1:10" ht="16.5">
      <c r="A1170"/>
      <c r="B1170"/>
      <c r="C1170"/>
      <c r="D1170"/>
      <c r="E1170" s="86"/>
      <c r="F1170"/>
      <c r="G1170"/>
      <c r="H1170"/>
      <c r="I1170" s="693"/>
      <c r="J1170" s="693"/>
    </row>
    <row r="1171" spans="1:10" ht="16.5">
      <c r="A1171"/>
      <c r="B1171"/>
      <c r="C1171"/>
      <c r="D1171"/>
      <c r="E1171" s="86"/>
      <c r="F1171"/>
      <c r="G1171"/>
      <c r="H1171"/>
      <c r="I1171" s="693"/>
      <c r="J1171" s="693"/>
    </row>
    <row r="1172" spans="1:10" ht="16.5">
      <c r="A1172"/>
      <c r="B1172"/>
      <c r="C1172"/>
      <c r="D1172"/>
      <c r="E1172" s="86"/>
      <c r="F1172"/>
      <c r="G1172"/>
      <c r="H1172"/>
      <c r="I1172" s="693"/>
      <c r="J1172" s="693"/>
    </row>
    <row r="1173" spans="1:10" ht="16.5">
      <c r="A1173"/>
      <c r="B1173"/>
      <c r="C1173"/>
      <c r="D1173"/>
      <c r="E1173" s="86"/>
      <c r="F1173"/>
      <c r="G1173"/>
      <c r="H1173"/>
      <c r="I1173" s="693"/>
      <c r="J1173" s="693"/>
    </row>
    <row r="1174" spans="1:10" ht="16.5">
      <c r="A1174"/>
      <c r="B1174"/>
      <c r="C1174"/>
      <c r="D1174"/>
      <c r="E1174" s="86"/>
      <c r="F1174"/>
      <c r="G1174"/>
      <c r="H1174"/>
      <c r="I1174" s="693"/>
      <c r="J1174" s="693"/>
    </row>
    <row r="1175" spans="1:10" ht="16.5">
      <c r="A1175"/>
      <c r="B1175"/>
      <c r="C1175"/>
      <c r="D1175"/>
      <c r="E1175" s="86"/>
      <c r="F1175"/>
      <c r="G1175"/>
      <c r="H1175"/>
      <c r="I1175" s="693"/>
      <c r="J1175" s="693"/>
    </row>
    <row r="1176" spans="1:10" ht="16.5">
      <c r="A1176"/>
      <c r="B1176"/>
      <c r="C1176"/>
      <c r="D1176"/>
      <c r="E1176" s="86"/>
      <c r="F1176"/>
      <c r="G1176"/>
      <c r="H1176"/>
      <c r="I1176" s="693"/>
      <c r="J1176" s="693"/>
    </row>
    <row r="1177" spans="1:10" ht="16.5">
      <c r="A1177"/>
      <c r="B1177"/>
      <c r="C1177"/>
      <c r="D1177"/>
      <c r="E1177" s="86"/>
      <c r="F1177"/>
      <c r="G1177"/>
      <c r="H1177"/>
      <c r="I1177" s="693"/>
      <c r="J1177" s="693"/>
    </row>
    <row r="1178" spans="1:10" ht="16.5">
      <c r="A1178"/>
      <c r="B1178"/>
      <c r="C1178"/>
      <c r="D1178"/>
      <c r="E1178" s="86"/>
      <c r="F1178"/>
      <c r="G1178"/>
      <c r="H1178"/>
      <c r="I1178" s="693"/>
      <c r="J1178" s="693"/>
    </row>
    <row r="1179" spans="1:10" ht="16.5">
      <c r="A1179"/>
      <c r="B1179"/>
      <c r="C1179"/>
      <c r="D1179"/>
      <c r="E1179" s="86"/>
      <c r="F1179"/>
      <c r="G1179"/>
      <c r="H1179"/>
      <c r="I1179" s="693"/>
      <c r="J1179" s="693"/>
    </row>
    <row r="1180" spans="1:10" ht="16.5">
      <c r="A1180"/>
      <c r="B1180"/>
      <c r="C1180"/>
      <c r="D1180"/>
      <c r="E1180" s="86"/>
      <c r="F1180"/>
      <c r="G1180"/>
      <c r="H1180"/>
      <c r="I1180" s="693"/>
      <c r="J1180" s="693"/>
    </row>
    <row r="1181" spans="1:10" ht="16.5">
      <c r="A1181"/>
      <c r="B1181"/>
      <c r="C1181"/>
      <c r="D1181"/>
      <c r="E1181" s="86"/>
      <c r="F1181"/>
      <c r="G1181"/>
      <c r="H1181"/>
      <c r="I1181" s="693"/>
      <c r="J1181" s="693"/>
    </row>
    <row r="1182" spans="1:10" ht="16.5">
      <c r="A1182"/>
      <c r="B1182"/>
      <c r="C1182"/>
      <c r="D1182"/>
      <c r="E1182" s="86"/>
      <c r="F1182"/>
      <c r="G1182"/>
      <c r="H1182"/>
      <c r="I1182" s="693"/>
      <c r="J1182" s="693"/>
    </row>
    <row r="1183" spans="1:10" ht="16.5">
      <c r="A1183"/>
      <c r="B1183"/>
      <c r="C1183"/>
      <c r="D1183"/>
      <c r="E1183" s="86"/>
      <c r="F1183"/>
      <c r="G1183"/>
      <c r="H1183"/>
      <c r="I1183" s="693"/>
      <c r="J1183" s="693"/>
    </row>
    <row r="1184" spans="1:10" ht="16.5">
      <c r="A1184"/>
      <c r="B1184"/>
      <c r="C1184"/>
      <c r="D1184"/>
      <c r="E1184" s="86"/>
      <c r="F1184"/>
      <c r="G1184"/>
      <c r="H1184"/>
      <c r="I1184" s="693"/>
      <c r="J1184" s="693"/>
    </row>
    <row r="1185" spans="1:10" ht="16.5">
      <c r="A1185"/>
      <c r="B1185"/>
      <c r="C1185"/>
      <c r="D1185"/>
      <c r="E1185" s="86"/>
      <c r="F1185"/>
      <c r="G1185"/>
      <c r="H1185"/>
      <c r="I1185" s="693"/>
      <c r="J1185" s="693"/>
    </row>
    <row r="1186" spans="1:10" ht="16.5">
      <c r="A1186"/>
      <c r="B1186"/>
      <c r="C1186"/>
      <c r="D1186"/>
      <c r="E1186" s="86"/>
      <c r="F1186"/>
      <c r="G1186"/>
      <c r="H1186"/>
      <c r="I1186" s="693"/>
      <c r="J1186" s="693"/>
    </row>
    <row r="1187" spans="1:10" ht="16.5">
      <c r="A1187"/>
      <c r="B1187"/>
      <c r="C1187"/>
      <c r="D1187"/>
      <c r="E1187" s="86"/>
      <c r="F1187"/>
      <c r="G1187"/>
      <c r="H1187"/>
      <c r="I1187" s="693"/>
      <c r="J1187" s="693"/>
    </row>
    <row r="1188" spans="1:10" ht="16.5">
      <c r="A1188"/>
      <c r="B1188"/>
      <c r="C1188"/>
      <c r="D1188"/>
      <c r="E1188" s="86"/>
      <c r="F1188"/>
      <c r="G1188"/>
      <c r="H1188"/>
      <c r="I1188" s="693"/>
      <c r="J1188" s="693"/>
    </row>
    <row r="1189" spans="1:10" ht="16.5">
      <c r="A1189"/>
      <c r="B1189"/>
      <c r="C1189"/>
      <c r="D1189"/>
      <c r="E1189" s="86"/>
      <c r="F1189"/>
      <c r="G1189"/>
      <c r="H1189"/>
      <c r="I1189" s="693"/>
      <c r="J1189" s="693"/>
    </row>
    <row r="1190" spans="1:10" ht="16.5">
      <c r="A1190"/>
      <c r="B1190"/>
      <c r="C1190"/>
      <c r="D1190"/>
      <c r="E1190" s="86"/>
      <c r="F1190"/>
      <c r="G1190"/>
      <c r="H1190"/>
      <c r="I1190" s="693"/>
      <c r="J1190" s="693"/>
    </row>
    <row r="1191" spans="1:10" ht="16.5">
      <c r="A1191"/>
      <c r="B1191"/>
      <c r="C1191"/>
      <c r="D1191"/>
      <c r="E1191" s="86"/>
      <c r="F1191"/>
      <c r="G1191"/>
      <c r="H1191"/>
      <c r="I1191" s="693"/>
      <c r="J1191" s="693"/>
    </row>
    <row r="1192" spans="1:10" ht="16.5">
      <c r="A1192"/>
      <c r="B1192"/>
      <c r="C1192"/>
      <c r="D1192"/>
      <c r="E1192" s="86"/>
      <c r="F1192"/>
      <c r="G1192"/>
      <c r="H1192"/>
      <c r="I1192" s="693"/>
      <c r="J1192" s="693"/>
    </row>
    <row r="1193" spans="1:10" ht="16.5">
      <c r="A1193"/>
      <c r="B1193"/>
      <c r="C1193"/>
      <c r="D1193"/>
      <c r="E1193" s="86"/>
      <c r="F1193"/>
      <c r="G1193"/>
      <c r="H1193"/>
      <c r="I1193" s="693"/>
      <c r="J1193" s="693"/>
    </row>
    <row r="1194" spans="1:10" ht="16.5">
      <c r="A1194"/>
      <c r="B1194"/>
      <c r="C1194"/>
      <c r="D1194"/>
      <c r="E1194" s="86"/>
      <c r="F1194"/>
      <c r="G1194"/>
      <c r="H1194"/>
      <c r="I1194" s="693"/>
      <c r="J1194" s="693"/>
    </row>
    <row r="1195" spans="1:10" ht="16.5">
      <c r="A1195"/>
      <c r="B1195"/>
      <c r="C1195"/>
      <c r="D1195"/>
      <c r="E1195" s="86"/>
      <c r="F1195"/>
      <c r="G1195"/>
      <c r="H1195"/>
      <c r="I1195" s="693"/>
      <c r="J1195" s="693"/>
    </row>
    <row r="1196" spans="1:10" ht="16.5">
      <c r="A1196"/>
      <c r="B1196"/>
      <c r="C1196"/>
      <c r="D1196"/>
      <c r="E1196" s="86"/>
      <c r="F1196"/>
      <c r="G1196"/>
      <c r="H1196"/>
      <c r="I1196" s="693"/>
      <c r="J1196" s="693"/>
    </row>
    <row r="1197" spans="1:10" ht="16.5">
      <c r="A1197"/>
      <c r="B1197"/>
      <c r="C1197"/>
      <c r="D1197"/>
      <c r="E1197" s="86"/>
      <c r="F1197"/>
      <c r="G1197"/>
      <c r="H1197"/>
      <c r="I1197" s="693"/>
      <c r="J1197" s="693"/>
    </row>
    <row r="1198" spans="1:10" ht="16.5">
      <c r="A1198"/>
      <c r="B1198"/>
      <c r="C1198"/>
      <c r="D1198"/>
      <c r="E1198" s="86"/>
      <c r="F1198"/>
      <c r="G1198"/>
      <c r="H1198"/>
      <c r="I1198" s="693"/>
      <c r="J1198" s="693"/>
    </row>
    <row r="1199" spans="1:10" ht="16.5">
      <c r="A1199"/>
      <c r="B1199"/>
      <c r="C1199"/>
      <c r="D1199"/>
      <c r="E1199" s="86"/>
      <c r="F1199"/>
      <c r="G1199"/>
      <c r="H1199"/>
      <c r="I1199" s="693"/>
      <c r="J1199" s="693"/>
    </row>
    <row r="1200" spans="1:10" ht="16.5">
      <c r="A1200"/>
      <c r="B1200"/>
      <c r="C1200"/>
      <c r="D1200"/>
      <c r="E1200" s="86"/>
      <c r="F1200"/>
      <c r="G1200"/>
      <c r="H1200"/>
      <c r="I1200" s="693"/>
      <c r="J1200" s="693"/>
    </row>
    <row r="1201" spans="1:10" ht="16.5">
      <c r="A1201"/>
      <c r="B1201"/>
      <c r="C1201"/>
      <c r="D1201"/>
      <c r="E1201" s="86"/>
      <c r="F1201"/>
      <c r="G1201"/>
      <c r="H1201"/>
      <c r="I1201" s="693"/>
      <c r="J1201" s="693"/>
    </row>
    <row r="1202" spans="1:10" ht="16.5">
      <c r="A1202"/>
      <c r="B1202"/>
      <c r="C1202"/>
      <c r="D1202"/>
      <c r="E1202" s="86"/>
      <c r="F1202"/>
      <c r="G1202"/>
      <c r="H1202"/>
      <c r="I1202" s="693"/>
      <c r="J1202" s="693"/>
    </row>
    <row r="1203" spans="1:10" ht="16.5">
      <c r="A1203"/>
      <c r="B1203"/>
      <c r="C1203"/>
      <c r="D1203"/>
      <c r="E1203" s="86"/>
      <c r="F1203"/>
      <c r="G1203"/>
      <c r="H1203"/>
      <c r="I1203" s="693"/>
      <c r="J1203" s="693"/>
    </row>
    <row r="1204" spans="1:10" ht="16.5">
      <c r="A1204"/>
      <c r="B1204"/>
      <c r="C1204"/>
      <c r="D1204"/>
      <c r="E1204" s="86"/>
      <c r="F1204"/>
      <c r="G1204"/>
      <c r="H1204"/>
      <c r="I1204" s="693"/>
      <c r="J1204" s="693"/>
    </row>
    <row r="1205" spans="1:10" ht="16.5">
      <c r="A1205"/>
      <c r="B1205"/>
      <c r="C1205"/>
      <c r="D1205"/>
      <c r="E1205" s="86"/>
      <c r="F1205"/>
      <c r="G1205"/>
      <c r="H1205"/>
      <c r="I1205" s="693"/>
      <c r="J1205" s="693"/>
    </row>
    <row r="1206" spans="1:10" ht="16.5">
      <c r="A1206"/>
      <c r="B1206"/>
      <c r="C1206"/>
      <c r="D1206"/>
      <c r="E1206" s="86"/>
      <c r="F1206"/>
      <c r="G1206"/>
      <c r="H1206"/>
      <c r="I1206" s="693"/>
      <c r="J1206" s="693"/>
    </row>
    <row r="1207" spans="1:10" ht="16.5">
      <c r="A1207"/>
      <c r="B1207"/>
      <c r="C1207"/>
      <c r="D1207"/>
      <c r="E1207" s="86"/>
      <c r="F1207"/>
      <c r="G1207"/>
      <c r="H1207"/>
      <c r="I1207" s="693"/>
      <c r="J1207" s="693"/>
    </row>
    <row r="1208" spans="1:10" ht="16.5">
      <c r="A1208"/>
      <c r="B1208"/>
      <c r="C1208"/>
      <c r="D1208"/>
      <c r="E1208" s="86"/>
      <c r="F1208"/>
      <c r="G1208"/>
      <c r="H1208"/>
      <c r="I1208" s="693"/>
      <c r="J1208" s="693"/>
    </row>
    <row r="1209" spans="1:10" ht="16.5">
      <c r="A1209"/>
      <c r="B1209"/>
      <c r="C1209"/>
      <c r="D1209"/>
      <c r="E1209" s="86"/>
      <c r="F1209"/>
      <c r="G1209"/>
      <c r="H1209"/>
      <c r="I1209" s="693"/>
      <c r="J1209" s="693"/>
    </row>
    <row r="1210" spans="1:10" ht="16.5">
      <c r="A1210"/>
      <c r="B1210"/>
      <c r="C1210"/>
      <c r="D1210"/>
      <c r="E1210" s="86"/>
      <c r="F1210"/>
      <c r="G1210"/>
      <c r="H1210"/>
      <c r="I1210" s="693"/>
      <c r="J1210" s="693"/>
    </row>
    <row r="1211" spans="1:10" ht="16.5">
      <c r="A1211"/>
      <c r="B1211"/>
      <c r="C1211"/>
      <c r="D1211"/>
      <c r="E1211" s="86"/>
      <c r="F1211"/>
      <c r="G1211"/>
      <c r="H1211"/>
      <c r="I1211" s="693"/>
      <c r="J1211" s="693"/>
    </row>
    <row r="1212" spans="1:10" ht="16.5">
      <c r="A1212"/>
      <c r="B1212"/>
      <c r="C1212"/>
      <c r="D1212"/>
      <c r="E1212" s="86"/>
      <c r="F1212"/>
      <c r="G1212"/>
      <c r="H1212"/>
      <c r="I1212" s="693"/>
      <c r="J1212" s="693"/>
    </row>
    <row r="1213" spans="1:10" ht="16.5">
      <c r="A1213"/>
      <c r="B1213"/>
      <c r="C1213"/>
      <c r="D1213"/>
      <c r="E1213" s="86"/>
      <c r="F1213"/>
      <c r="G1213"/>
      <c r="H1213"/>
      <c r="I1213" s="693"/>
      <c r="J1213" s="693"/>
    </row>
    <row r="1214" spans="1:10" ht="16.5">
      <c r="A1214"/>
      <c r="B1214"/>
      <c r="C1214"/>
      <c r="D1214"/>
      <c r="E1214" s="86"/>
      <c r="F1214"/>
      <c r="G1214"/>
      <c r="H1214"/>
      <c r="I1214" s="693"/>
      <c r="J1214" s="693"/>
    </row>
    <row r="1215" spans="1:10" ht="16.5">
      <c r="A1215"/>
      <c r="B1215"/>
      <c r="C1215"/>
      <c r="D1215"/>
      <c r="E1215" s="86"/>
      <c r="F1215"/>
      <c r="G1215"/>
      <c r="H1215"/>
      <c r="I1215" s="693"/>
      <c r="J1215" s="693"/>
    </row>
    <row r="1216" spans="1:10" ht="16.5">
      <c r="A1216"/>
      <c r="B1216"/>
      <c r="C1216"/>
      <c r="D1216"/>
      <c r="E1216" s="86"/>
      <c r="F1216"/>
      <c r="G1216"/>
      <c r="H1216"/>
      <c r="I1216" s="693"/>
      <c r="J1216" s="693"/>
    </row>
    <row r="1217" spans="1:10" ht="16.5">
      <c r="A1217"/>
      <c r="B1217"/>
      <c r="C1217"/>
      <c r="D1217"/>
      <c r="E1217" s="86"/>
      <c r="F1217"/>
      <c r="G1217"/>
      <c r="H1217"/>
      <c r="I1217" s="693"/>
      <c r="J1217" s="693"/>
    </row>
    <row r="1218" spans="1:10" ht="16.5">
      <c r="A1218"/>
      <c r="B1218"/>
      <c r="C1218"/>
      <c r="D1218"/>
      <c r="E1218" s="86"/>
      <c r="F1218"/>
      <c r="G1218"/>
      <c r="H1218"/>
      <c r="I1218" s="693"/>
      <c r="J1218" s="693"/>
    </row>
    <row r="1219" spans="1:10" ht="16.5">
      <c r="A1219"/>
      <c r="B1219"/>
      <c r="C1219"/>
      <c r="D1219"/>
      <c r="E1219" s="86"/>
      <c r="F1219"/>
      <c r="G1219"/>
      <c r="H1219"/>
      <c r="I1219" s="693"/>
      <c r="J1219" s="693"/>
    </row>
    <row r="1220" spans="1:10" ht="16.5">
      <c r="A1220"/>
      <c r="B1220"/>
      <c r="C1220"/>
      <c r="D1220"/>
      <c r="E1220" s="86"/>
      <c r="F1220"/>
      <c r="G1220"/>
      <c r="H1220"/>
      <c r="I1220" s="693"/>
      <c r="J1220" s="693"/>
    </row>
    <row r="1221" spans="1:10" ht="16.5">
      <c r="A1221"/>
      <c r="B1221"/>
      <c r="C1221"/>
      <c r="D1221"/>
      <c r="E1221" s="86"/>
      <c r="F1221"/>
      <c r="G1221"/>
      <c r="H1221"/>
      <c r="I1221" s="693"/>
      <c r="J1221" s="693"/>
    </row>
    <row r="1222" spans="1:10" ht="16.5">
      <c r="A1222"/>
      <c r="B1222"/>
      <c r="C1222"/>
      <c r="D1222"/>
      <c r="E1222" s="86"/>
      <c r="F1222"/>
      <c r="G1222"/>
      <c r="H1222"/>
      <c r="I1222" s="693"/>
      <c r="J1222" s="693"/>
    </row>
    <row r="1223" spans="1:10" ht="16.5">
      <c r="A1223"/>
      <c r="B1223"/>
      <c r="C1223"/>
      <c r="D1223"/>
      <c r="E1223" s="86"/>
      <c r="F1223"/>
      <c r="G1223"/>
      <c r="H1223"/>
      <c r="I1223" s="693"/>
      <c r="J1223" s="693"/>
    </row>
    <row r="1224" spans="1:10" ht="16.5">
      <c r="A1224"/>
      <c r="B1224"/>
      <c r="C1224"/>
      <c r="D1224"/>
      <c r="E1224" s="86"/>
      <c r="F1224"/>
      <c r="G1224"/>
      <c r="H1224"/>
      <c r="I1224" s="693"/>
      <c r="J1224" s="693"/>
    </row>
    <row r="1225" spans="1:10" ht="16.5">
      <c r="A1225"/>
      <c r="B1225"/>
      <c r="C1225"/>
      <c r="D1225"/>
      <c r="E1225" s="86"/>
      <c r="F1225"/>
      <c r="G1225"/>
      <c r="H1225"/>
      <c r="I1225" s="693"/>
      <c r="J1225" s="693"/>
    </row>
    <row r="1226" spans="1:10" ht="16.5">
      <c r="A1226"/>
      <c r="B1226"/>
      <c r="C1226"/>
      <c r="D1226"/>
      <c r="E1226" s="86"/>
      <c r="F1226"/>
      <c r="G1226"/>
      <c r="H1226"/>
      <c r="I1226" s="693"/>
      <c r="J1226" s="693"/>
    </row>
    <row r="1227" spans="1:10" ht="16.5">
      <c r="A1227"/>
      <c r="B1227"/>
      <c r="C1227"/>
      <c r="D1227"/>
      <c r="E1227" s="86"/>
      <c r="F1227"/>
      <c r="G1227"/>
      <c r="H1227"/>
      <c r="I1227" s="693"/>
      <c r="J1227" s="693"/>
    </row>
    <row r="1228" spans="1:10" ht="16.5">
      <c r="A1228"/>
      <c r="B1228"/>
      <c r="C1228"/>
      <c r="D1228"/>
      <c r="E1228" s="86"/>
      <c r="F1228"/>
      <c r="G1228"/>
      <c r="H1228"/>
      <c r="I1228" s="693"/>
      <c r="J1228" s="693"/>
    </row>
    <row r="1229" spans="1:10" ht="16.5">
      <c r="A1229"/>
      <c r="B1229"/>
      <c r="C1229"/>
      <c r="D1229"/>
      <c r="E1229" s="86"/>
      <c r="F1229"/>
      <c r="G1229"/>
      <c r="H1229"/>
      <c r="I1229" s="693"/>
      <c r="J1229" s="693"/>
    </row>
    <row r="1230" spans="1:10" ht="16.5">
      <c r="A1230"/>
      <c r="B1230"/>
      <c r="C1230"/>
      <c r="D1230"/>
      <c r="E1230" s="86"/>
      <c r="F1230"/>
      <c r="G1230"/>
      <c r="H1230"/>
      <c r="I1230" s="693"/>
      <c r="J1230" s="693"/>
    </row>
    <row r="1231" spans="1:10" ht="16.5">
      <c r="A1231"/>
      <c r="B1231"/>
      <c r="C1231"/>
      <c r="D1231"/>
      <c r="E1231" s="86"/>
      <c r="F1231"/>
      <c r="G1231"/>
      <c r="H1231"/>
      <c r="I1231" s="693"/>
      <c r="J1231" s="693"/>
    </row>
    <row r="1232" spans="1:10" ht="16.5">
      <c r="A1232"/>
      <c r="B1232"/>
      <c r="C1232"/>
      <c r="D1232"/>
      <c r="E1232" s="86"/>
      <c r="F1232"/>
      <c r="G1232"/>
      <c r="H1232"/>
      <c r="I1232" s="693"/>
      <c r="J1232" s="693"/>
    </row>
    <row r="1233" spans="1:10" ht="16.5">
      <c r="A1233"/>
      <c r="B1233"/>
      <c r="C1233"/>
      <c r="D1233"/>
      <c r="E1233" s="86"/>
      <c r="F1233"/>
      <c r="G1233"/>
      <c r="H1233"/>
      <c r="I1233" s="693"/>
      <c r="J1233" s="693"/>
    </row>
    <row r="1234" spans="1:10" ht="16.5">
      <c r="A1234"/>
      <c r="B1234"/>
      <c r="C1234"/>
      <c r="D1234"/>
      <c r="E1234" s="86"/>
      <c r="F1234"/>
      <c r="G1234"/>
      <c r="H1234"/>
      <c r="I1234" s="693"/>
      <c r="J1234" s="693"/>
    </row>
    <row r="1235" spans="1:10" ht="16.5">
      <c r="A1235"/>
      <c r="B1235"/>
      <c r="C1235"/>
      <c r="D1235"/>
      <c r="E1235" s="86"/>
      <c r="F1235"/>
      <c r="G1235"/>
      <c r="H1235"/>
      <c r="I1235" s="693"/>
      <c r="J1235" s="693"/>
    </row>
    <row r="1236" spans="1:10" ht="16.5">
      <c r="A1236"/>
      <c r="B1236"/>
      <c r="C1236"/>
      <c r="D1236"/>
      <c r="E1236" s="86"/>
      <c r="F1236"/>
      <c r="G1236"/>
      <c r="H1236"/>
      <c r="I1236" s="693"/>
      <c r="J1236" s="693"/>
    </row>
    <row r="1237" spans="1:10" ht="16.5">
      <c r="A1237"/>
      <c r="B1237"/>
      <c r="C1237"/>
      <c r="D1237"/>
      <c r="E1237" s="86"/>
      <c r="F1237"/>
      <c r="G1237"/>
      <c r="H1237"/>
      <c r="I1237" s="693"/>
      <c r="J1237" s="693"/>
    </row>
    <row r="1238" spans="1:10" ht="16.5">
      <c r="A1238"/>
      <c r="B1238"/>
      <c r="C1238"/>
      <c r="D1238"/>
      <c r="E1238" s="86"/>
      <c r="F1238"/>
      <c r="G1238"/>
      <c r="H1238"/>
      <c r="I1238" s="693"/>
      <c r="J1238" s="693"/>
    </row>
    <row r="1239" spans="1:10" ht="16.5">
      <c r="A1239"/>
      <c r="B1239"/>
      <c r="C1239"/>
      <c r="D1239"/>
      <c r="E1239" s="86"/>
      <c r="F1239"/>
      <c r="G1239"/>
      <c r="H1239"/>
      <c r="I1239" s="693"/>
      <c r="J1239" s="693"/>
    </row>
    <row r="1240" spans="1:10" ht="16.5">
      <c r="A1240"/>
      <c r="B1240"/>
      <c r="C1240"/>
      <c r="D1240"/>
      <c r="E1240" s="86"/>
      <c r="F1240"/>
      <c r="G1240"/>
      <c r="H1240"/>
      <c r="I1240" s="693"/>
      <c r="J1240" s="693"/>
    </row>
    <row r="1241" spans="1:10" ht="16.5">
      <c r="A1241"/>
      <c r="B1241"/>
      <c r="C1241"/>
      <c r="D1241"/>
      <c r="E1241" s="86"/>
      <c r="F1241"/>
      <c r="G1241"/>
      <c r="H1241"/>
      <c r="I1241" s="693"/>
      <c r="J1241" s="693"/>
    </row>
    <row r="1242" spans="1:10" ht="16.5">
      <c r="A1242"/>
      <c r="B1242"/>
      <c r="C1242"/>
      <c r="D1242"/>
      <c r="E1242" s="86"/>
      <c r="F1242"/>
      <c r="G1242"/>
      <c r="H1242"/>
      <c r="I1242" s="693"/>
      <c r="J1242" s="693"/>
    </row>
    <row r="1243" spans="1:10" ht="16.5">
      <c r="A1243"/>
      <c r="B1243"/>
      <c r="C1243"/>
      <c r="D1243"/>
      <c r="E1243" s="86"/>
      <c r="F1243"/>
      <c r="G1243"/>
      <c r="H1243"/>
      <c r="I1243" s="693"/>
      <c r="J1243" s="693"/>
    </row>
    <row r="1244" spans="1:10" ht="16.5">
      <c r="A1244"/>
      <c r="B1244"/>
      <c r="C1244"/>
      <c r="D1244"/>
      <c r="E1244" s="86"/>
      <c r="F1244"/>
      <c r="G1244"/>
      <c r="H1244"/>
      <c r="I1244" s="693"/>
      <c r="J1244" s="693"/>
    </row>
    <row r="1245" spans="1:10" ht="16.5">
      <c r="A1245"/>
      <c r="B1245"/>
      <c r="C1245"/>
      <c r="D1245"/>
      <c r="E1245" s="86"/>
      <c r="F1245"/>
      <c r="G1245"/>
      <c r="H1245"/>
      <c r="I1245" s="693"/>
      <c r="J1245" s="693"/>
    </row>
    <row r="1246" spans="1:10" ht="16.5">
      <c r="A1246"/>
      <c r="B1246"/>
      <c r="C1246"/>
      <c r="D1246"/>
      <c r="E1246" s="86"/>
      <c r="F1246"/>
      <c r="G1246"/>
      <c r="H1246"/>
      <c r="I1246" s="693"/>
      <c r="J1246" s="693"/>
    </row>
    <row r="1247" spans="1:10" ht="16.5">
      <c r="A1247"/>
      <c r="B1247"/>
      <c r="C1247"/>
      <c r="D1247"/>
      <c r="E1247" s="86"/>
      <c r="F1247"/>
      <c r="G1247"/>
      <c r="H1247"/>
      <c r="I1247" s="693"/>
      <c r="J1247" s="693"/>
    </row>
    <row r="1248" spans="1:10" ht="16.5">
      <c r="A1248"/>
      <c r="B1248"/>
      <c r="C1248"/>
      <c r="D1248"/>
      <c r="E1248" s="86"/>
      <c r="F1248"/>
      <c r="G1248"/>
      <c r="H1248"/>
      <c r="I1248" s="693"/>
      <c r="J1248" s="693"/>
    </row>
    <row r="1249" spans="1:10" ht="16.5">
      <c r="A1249"/>
      <c r="B1249"/>
      <c r="C1249"/>
      <c r="D1249"/>
      <c r="E1249" s="86"/>
      <c r="F1249"/>
      <c r="G1249"/>
      <c r="H1249"/>
      <c r="I1249" s="693"/>
      <c r="J1249" s="693"/>
    </row>
    <row r="1250" spans="1:10" ht="16.5">
      <c r="A1250"/>
      <c r="B1250"/>
      <c r="C1250"/>
      <c r="D1250"/>
      <c r="E1250" s="86"/>
      <c r="F1250"/>
      <c r="G1250"/>
      <c r="H1250"/>
      <c r="I1250" s="693"/>
      <c r="J1250" s="693"/>
    </row>
    <row r="1251" spans="1:10" ht="16.5">
      <c r="A1251"/>
      <c r="B1251"/>
      <c r="C1251"/>
      <c r="D1251"/>
      <c r="E1251" s="86"/>
      <c r="F1251"/>
      <c r="G1251"/>
      <c r="H1251"/>
      <c r="I1251" s="693"/>
      <c r="J1251" s="693"/>
    </row>
    <row r="1252" spans="1:10" ht="16.5">
      <c r="A1252"/>
      <c r="B1252"/>
      <c r="C1252"/>
      <c r="D1252"/>
      <c r="E1252" s="86"/>
      <c r="F1252"/>
      <c r="G1252"/>
      <c r="H1252"/>
      <c r="I1252" s="693"/>
      <c r="J1252" s="693"/>
    </row>
    <row r="1253" spans="1:10" ht="16.5">
      <c r="A1253"/>
      <c r="B1253"/>
      <c r="C1253"/>
      <c r="D1253"/>
      <c r="E1253" s="86"/>
      <c r="F1253"/>
      <c r="G1253"/>
      <c r="H1253"/>
      <c r="I1253" s="693"/>
      <c r="J1253" s="693"/>
    </row>
    <row r="1254" spans="1:10" ht="16.5">
      <c r="A1254"/>
      <c r="B1254"/>
      <c r="C1254"/>
      <c r="D1254"/>
      <c r="E1254" s="86"/>
      <c r="F1254"/>
      <c r="G1254"/>
      <c r="H1254"/>
      <c r="I1254" s="693"/>
      <c r="J1254" s="693"/>
    </row>
    <row r="1255" spans="1:10" ht="16.5">
      <c r="A1255"/>
      <c r="B1255"/>
      <c r="C1255"/>
      <c r="D1255"/>
      <c r="E1255" s="86"/>
      <c r="F1255"/>
      <c r="G1255"/>
      <c r="H1255"/>
      <c r="I1255" s="693"/>
      <c r="J1255" s="693"/>
    </row>
    <row r="1256" spans="1:10" ht="16.5">
      <c r="A1256"/>
      <c r="B1256"/>
      <c r="C1256"/>
      <c r="D1256"/>
      <c r="E1256" s="86"/>
      <c r="F1256"/>
      <c r="G1256"/>
      <c r="H1256"/>
      <c r="I1256" s="693"/>
      <c r="J1256" s="693"/>
    </row>
    <row r="1257" spans="1:10" ht="16.5">
      <c r="A1257"/>
      <c r="B1257"/>
      <c r="C1257"/>
      <c r="D1257"/>
      <c r="E1257" s="86"/>
      <c r="F1257"/>
      <c r="G1257"/>
      <c r="H1257"/>
      <c r="I1257" s="693"/>
      <c r="J1257" s="693"/>
    </row>
    <row r="1258" spans="1:10" ht="16.5">
      <c r="A1258"/>
      <c r="B1258"/>
      <c r="C1258"/>
      <c r="D1258"/>
      <c r="E1258" s="86"/>
      <c r="F1258"/>
      <c r="G1258"/>
      <c r="H1258"/>
      <c r="I1258" s="693"/>
      <c r="J1258" s="693"/>
    </row>
    <row r="1259" spans="1:10" ht="16.5">
      <c r="A1259"/>
      <c r="B1259"/>
      <c r="C1259"/>
      <c r="D1259"/>
      <c r="E1259" s="86"/>
      <c r="F1259"/>
      <c r="G1259"/>
      <c r="H1259"/>
      <c r="I1259" s="693"/>
      <c r="J1259" s="693"/>
    </row>
    <row r="1260" spans="1:10" ht="16.5">
      <c r="A1260"/>
      <c r="B1260"/>
      <c r="C1260"/>
      <c r="D1260"/>
      <c r="E1260" s="86"/>
      <c r="F1260"/>
      <c r="G1260"/>
      <c r="H1260"/>
      <c r="I1260" s="693"/>
      <c r="J1260" s="693"/>
    </row>
    <row r="1261" spans="1:10" ht="16.5">
      <c r="A1261"/>
      <c r="B1261"/>
      <c r="C1261"/>
      <c r="D1261"/>
      <c r="E1261" s="86"/>
      <c r="F1261"/>
      <c r="G1261"/>
      <c r="H1261"/>
      <c r="I1261" s="693"/>
      <c r="J1261" s="693"/>
    </row>
    <row r="1262" spans="1:10" ht="16.5">
      <c r="A1262"/>
      <c r="B1262"/>
      <c r="C1262"/>
      <c r="D1262"/>
      <c r="E1262" s="86"/>
      <c r="F1262"/>
      <c r="G1262"/>
      <c r="H1262"/>
      <c r="I1262" s="693"/>
      <c r="J1262" s="693"/>
    </row>
    <row r="1263" spans="1:10" ht="16.5">
      <c r="A1263"/>
      <c r="B1263"/>
      <c r="C1263"/>
      <c r="D1263"/>
      <c r="E1263" s="86"/>
      <c r="F1263"/>
      <c r="G1263"/>
      <c r="H1263"/>
      <c r="I1263" s="693"/>
      <c r="J1263" s="693"/>
    </row>
    <row r="1264" spans="1:10" ht="16.5">
      <c r="A1264"/>
      <c r="B1264"/>
      <c r="C1264"/>
      <c r="D1264"/>
      <c r="E1264" s="86"/>
      <c r="F1264"/>
      <c r="G1264"/>
      <c r="H1264"/>
      <c r="I1264" s="693"/>
      <c r="J1264" s="693"/>
    </row>
    <row r="1265" spans="1:10" ht="16.5">
      <c r="A1265"/>
      <c r="B1265"/>
      <c r="C1265"/>
      <c r="D1265"/>
      <c r="E1265" s="86"/>
      <c r="F1265"/>
      <c r="G1265"/>
      <c r="H1265"/>
      <c r="I1265" s="693"/>
      <c r="J1265" s="693"/>
    </row>
    <row r="1266" spans="1:10" ht="16.5">
      <c r="A1266"/>
      <c r="B1266"/>
      <c r="C1266"/>
      <c r="D1266"/>
      <c r="E1266" s="86"/>
      <c r="F1266"/>
      <c r="G1266"/>
      <c r="H1266"/>
      <c r="I1266" s="693"/>
      <c r="J1266" s="693"/>
    </row>
    <row r="1267" spans="1:10" ht="16.5">
      <c r="A1267"/>
      <c r="B1267"/>
      <c r="C1267"/>
      <c r="D1267"/>
      <c r="E1267" s="86"/>
      <c r="F1267"/>
      <c r="G1267"/>
      <c r="H1267"/>
      <c r="I1267" s="693"/>
      <c r="J1267" s="693"/>
    </row>
    <row r="1268" spans="1:10" ht="16.5">
      <c r="A1268"/>
      <c r="B1268"/>
      <c r="C1268"/>
      <c r="D1268"/>
      <c r="E1268" s="86"/>
      <c r="F1268"/>
      <c r="G1268"/>
      <c r="H1268"/>
      <c r="I1268" s="693"/>
      <c r="J1268" s="693"/>
    </row>
    <row r="1269" spans="1:10" ht="16.5">
      <c r="A1269"/>
      <c r="B1269"/>
      <c r="C1269"/>
      <c r="D1269"/>
      <c r="E1269" s="86"/>
      <c r="F1269"/>
      <c r="G1269"/>
      <c r="H1269"/>
      <c r="I1269" s="693"/>
      <c r="J1269" s="693"/>
    </row>
    <row r="1270" spans="1:10" ht="16.5">
      <c r="A1270"/>
      <c r="B1270"/>
      <c r="C1270"/>
      <c r="D1270"/>
      <c r="E1270" s="86"/>
      <c r="F1270"/>
      <c r="G1270"/>
      <c r="H1270"/>
      <c r="I1270" s="693"/>
      <c r="J1270" s="693"/>
    </row>
    <row r="1271" spans="1:10" ht="16.5">
      <c r="A1271"/>
      <c r="B1271"/>
      <c r="C1271"/>
      <c r="D1271"/>
      <c r="E1271" s="86"/>
      <c r="F1271"/>
      <c r="G1271"/>
      <c r="H1271"/>
      <c r="I1271" s="693"/>
      <c r="J1271" s="693"/>
    </row>
    <row r="1272" spans="1:10" ht="16.5">
      <c r="A1272"/>
      <c r="B1272"/>
      <c r="C1272"/>
      <c r="D1272"/>
      <c r="E1272" s="86"/>
      <c r="F1272"/>
      <c r="G1272"/>
      <c r="H1272"/>
      <c r="I1272" s="693"/>
      <c r="J1272" s="693"/>
    </row>
    <row r="1273" spans="1:10" ht="16.5">
      <c r="A1273"/>
      <c r="B1273"/>
      <c r="C1273"/>
      <c r="D1273"/>
      <c r="E1273" s="86"/>
      <c r="F1273"/>
      <c r="G1273"/>
      <c r="H1273"/>
      <c r="I1273" s="693"/>
      <c r="J1273" s="693"/>
    </row>
    <row r="1274" spans="1:10" ht="16.5">
      <c r="A1274"/>
      <c r="B1274"/>
      <c r="C1274"/>
      <c r="D1274"/>
      <c r="E1274" s="86"/>
      <c r="F1274"/>
      <c r="G1274"/>
      <c r="H1274"/>
      <c r="I1274" s="693"/>
      <c r="J1274" s="693"/>
    </row>
    <row r="1275" spans="1:10" ht="16.5">
      <c r="A1275"/>
      <c r="B1275"/>
      <c r="C1275"/>
      <c r="D1275"/>
      <c r="E1275" s="86"/>
      <c r="F1275"/>
      <c r="G1275"/>
      <c r="H1275"/>
      <c r="I1275" s="693"/>
      <c r="J1275" s="693"/>
    </row>
    <row r="1276" spans="1:10" ht="16.5">
      <c r="A1276"/>
      <c r="B1276"/>
      <c r="C1276"/>
      <c r="D1276"/>
      <c r="E1276" s="86"/>
      <c r="F1276"/>
      <c r="G1276"/>
      <c r="H1276"/>
      <c r="I1276" s="693"/>
      <c r="J1276" s="693"/>
    </row>
    <row r="1277" spans="1:10" ht="16.5">
      <c r="A1277"/>
      <c r="B1277"/>
      <c r="C1277"/>
      <c r="D1277"/>
      <c r="E1277" s="86"/>
      <c r="F1277"/>
      <c r="G1277"/>
      <c r="H1277"/>
      <c r="I1277" s="693"/>
      <c r="J1277" s="693"/>
    </row>
    <row r="1278" spans="1:10" ht="16.5">
      <c r="A1278"/>
      <c r="B1278"/>
      <c r="C1278"/>
      <c r="D1278"/>
      <c r="E1278" s="86"/>
      <c r="F1278"/>
      <c r="G1278"/>
      <c r="H1278"/>
      <c r="I1278" s="693"/>
      <c r="J1278" s="693"/>
    </row>
    <row r="1279" spans="1:10" ht="16.5">
      <c r="A1279"/>
      <c r="B1279"/>
      <c r="C1279"/>
      <c r="D1279"/>
      <c r="E1279" s="86"/>
      <c r="F1279"/>
      <c r="G1279"/>
      <c r="H1279"/>
      <c r="I1279" s="693"/>
      <c r="J1279" s="693"/>
    </row>
    <row r="1280" spans="1:10" ht="16.5">
      <c r="A1280"/>
      <c r="B1280"/>
      <c r="C1280"/>
      <c r="D1280"/>
      <c r="E1280" s="86"/>
      <c r="F1280"/>
      <c r="G1280"/>
      <c r="H1280"/>
      <c r="I1280" s="693"/>
      <c r="J1280" s="693"/>
    </row>
    <row r="1281" spans="1:10" ht="16.5">
      <c r="A1281"/>
      <c r="B1281"/>
      <c r="C1281"/>
      <c r="D1281"/>
      <c r="E1281" s="86"/>
      <c r="F1281"/>
      <c r="G1281"/>
      <c r="H1281"/>
      <c r="I1281" s="693"/>
      <c r="J1281" s="693"/>
    </row>
    <row r="1282" spans="1:10" ht="16.5">
      <c r="A1282"/>
      <c r="B1282"/>
      <c r="C1282"/>
      <c r="D1282"/>
      <c r="E1282" s="86"/>
      <c r="F1282"/>
      <c r="G1282"/>
      <c r="H1282"/>
      <c r="I1282" s="693"/>
      <c r="J1282" s="693"/>
    </row>
    <row r="1283" spans="1:10" ht="16.5">
      <c r="A1283"/>
      <c r="B1283"/>
      <c r="C1283"/>
      <c r="D1283"/>
      <c r="E1283" s="86"/>
      <c r="F1283"/>
      <c r="G1283"/>
      <c r="H1283"/>
      <c r="I1283" s="693"/>
      <c r="J1283" s="693"/>
    </row>
    <row r="1284" spans="1:10" ht="16.5">
      <c r="A1284"/>
      <c r="B1284"/>
      <c r="C1284"/>
      <c r="D1284"/>
      <c r="E1284" s="86"/>
      <c r="F1284"/>
      <c r="G1284"/>
      <c r="H1284"/>
      <c r="I1284" s="693"/>
      <c r="J1284" s="693"/>
    </row>
    <row r="1285" spans="1:10" ht="16.5">
      <c r="A1285"/>
      <c r="B1285"/>
      <c r="C1285"/>
      <c r="D1285"/>
      <c r="E1285" s="86"/>
      <c r="F1285"/>
      <c r="G1285"/>
      <c r="H1285"/>
      <c r="I1285" s="693"/>
      <c r="J1285" s="693"/>
    </row>
    <row r="1286" spans="1:10" ht="16.5">
      <c r="A1286"/>
      <c r="B1286"/>
      <c r="C1286"/>
      <c r="D1286"/>
      <c r="E1286" s="86"/>
      <c r="F1286"/>
      <c r="G1286"/>
      <c r="H1286"/>
      <c r="I1286" s="693"/>
      <c r="J1286" s="693"/>
    </row>
    <row r="1287" spans="1:10" ht="16.5">
      <c r="A1287"/>
      <c r="B1287"/>
      <c r="C1287"/>
      <c r="D1287"/>
      <c r="E1287" s="86"/>
      <c r="F1287"/>
      <c r="G1287"/>
      <c r="H1287"/>
      <c r="I1287" s="693"/>
      <c r="J1287" s="693"/>
    </row>
    <row r="1288" spans="1:10" ht="16.5">
      <c r="A1288"/>
      <c r="B1288"/>
      <c r="C1288"/>
      <c r="D1288"/>
      <c r="E1288" s="86"/>
      <c r="F1288"/>
      <c r="G1288"/>
      <c r="H1288"/>
      <c r="I1288" s="693"/>
      <c r="J1288" s="693"/>
    </row>
    <row r="1289" spans="1:10" ht="16.5">
      <c r="A1289"/>
      <c r="B1289"/>
      <c r="C1289"/>
      <c r="D1289"/>
      <c r="E1289" s="86"/>
      <c r="F1289"/>
      <c r="G1289"/>
      <c r="H1289"/>
      <c r="I1289" s="693"/>
      <c r="J1289" s="693"/>
    </row>
    <row r="1290" spans="1:10" ht="16.5">
      <c r="A1290"/>
      <c r="B1290"/>
      <c r="C1290"/>
      <c r="D1290"/>
      <c r="E1290" s="86"/>
      <c r="F1290"/>
      <c r="G1290"/>
      <c r="H1290"/>
      <c r="I1290" s="693"/>
      <c r="J1290" s="693"/>
    </row>
    <row r="1291" spans="1:10" ht="16.5">
      <c r="A1291"/>
      <c r="B1291"/>
      <c r="C1291"/>
      <c r="D1291"/>
      <c r="E1291" s="86"/>
      <c r="F1291"/>
      <c r="G1291"/>
      <c r="H1291"/>
      <c r="I1291" s="693"/>
      <c r="J1291" s="693"/>
    </row>
    <row r="1292" spans="1:10" ht="16.5">
      <c r="A1292"/>
      <c r="B1292"/>
      <c r="C1292"/>
      <c r="D1292"/>
      <c r="E1292" s="86"/>
      <c r="F1292"/>
      <c r="G1292"/>
      <c r="H1292"/>
      <c r="I1292" s="693"/>
      <c r="J1292" s="693"/>
    </row>
    <row r="1293" spans="1:10" ht="16.5">
      <c r="A1293"/>
      <c r="B1293"/>
      <c r="C1293"/>
      <c r="D1293"/>
      <c r="E1293" s="86"/>
      <c r="F1293"/>
      <c r="G1293"/>
      <c r="H1293"/>
      <c r="I1293" s="693"/>
      <c r="J1293" s="693"/>
    </row>
    <row r="1294" spans="1:10" ht="16.5">
      <c r="A1294"/>
      <c r="B1294"/>
      <c r="C1294"/>
      <c r="D1294"/>
      <c r="E1294" s="86"/>
      <c r="F1294"/>
      <c r="G1294"/>
      <c r="H1294"/>
      <c r="I1294" s="693"/>
      <c r="J1294" s="693"/>
    </row>
    <row r="1295" spans="1:10" ht="16.5">
      <c r="A1295"/>
      <c r="B1295"/>
      <c r="C1295"/>
      <c r="D1295"/>
      <c r="E1295" s="86"/>
      <c r="F1295"/>
      <c r="G1295"/>
      <c r="H1295"/>
      <c r="I1295" s="693"/>
      <c r="J1295" s="693"/>
    </row>
    <row r="1296" spans="1:10" ht="16.5">
      <c r="A1296"/>
      <c r="B1296"/>
      <c r="C1296"/>
      <c r="D1296"/>
      <c r="E1296" s="86"/>
      <c r="F1296"/>
      <c r="G1296"/>
      <c r="H1296"/>
      <c r="I1296" s="693"/>
      <c r="J1296" s="693"/>
    </row>
    <row r="1297" spans="1:10" ht="16.5">
      <c r="A1297"/>
      <c r="B1297"/>
      <c r="C1297"/>
      <c r="D1297"/>
      <c r="E1297" s="86"/>
      <c r="F1297"/>
      <c r="G1297"/>
      <c r="H1297"/>
      <c r="I1297" s="693"/>
      <c r="J1297" s="693"/>
    </row>
    <row r="1298" spans="1:10" ht="16.5">
      <c r="A1298"/>
      <c r="B1298"/>
      <c r="C1298"/>
      <c r="D1298"/>
      <c r="E1298" s="86"/>
      <c r="F1298"/>
      <c r="G1298"/>
      <c r="H1298"/>
      <c r="I1298" s="693"/>
      <c r="J1298" s="693"/>
    </row>
    <row r="1299" spans="1:10" ht="16.5">
      <c r="A1299"/>
      <c r="B1299"/>
      <c r="C1299"/>
      <c r="D1299"/>
      <c r="E1299" s="86"/>
      <c r="F1299"/>
      <c r="G1299"/>
      <c r="H1299"/>
      <c r="I1299" s="693"/>
      <c r="J1299" s="693"/>
    </row>
    <row r="1300" spans="1:10" ht="16.5">
      <c r="A1300"/>
      <c r="B1300"/>
      <c r="C1300"/>
      <c r="D1300"/>
      <c r="E1300" s="86"/>
      <c r="F1300"/>
      <c r="G1300"/>
      <c r="H1300"/>
      <c r="I1300" s="693"/>
      <c r="J1300" s="693"/>
    </row>
    <row r="1301" spans="1:10" ht="16.5">
      <c r="A1301"/>
      <c r="B1301"/>
      <c r="C1301"/>
      <c r="D1301"/>
      <c r="E1301" s="86"/>
      <c r="F1301"/>
      <c r="G1301"/>
      <c r="H1301"/>
      <c r="I1301" s="693"/>
      <c r="J1301" s="693"/>
    </row>
    <row r="1302" spans="1:10" ht="16.5">
      <c r="A1302"/>
      <c r="B1302"/>
      <c r="C1302"/>
      <c r="D1302"/>
      <c r="E1302" s="86"/>
      <c r="F1302"/>
      <c r="G1302"/>
      <c r="H1302"/>
      <c r="I1302" s="693"/>
      <c r="J1302" s="693"/>
    </row>
    <row r="1303" spans="1:10" ht="16.5">
      <c r="A1303"/>
      <c r="B1303"/>
      <c r="C1303"/>
      <c r="D1303"/>
      <c r="E1303" s="86"/>
      <c r="F1303"/>
      <c r="G1303"/>
      <c r="H1303"/>
      <c r="I1303" s="693"/>
      <c r="J1303" s="693"/>
    </row>
    <row r="1304" spans="1:10" ht="16.5">
      <c r="A1304"/>
      <c r="B1304"/>
      <c r="C1304"/>
      <c r="D1304"/>
      <c r="E1304" s="86"/>
      <c r="F1304"/>
      <c r="G1304"/>
      <c r="H1304"/>
      <c r="I1304" s="693"/>
      <c r="J1304" s="693"/>
    </row>
    <row r="1305" spans="1:10" ht="16.5">
      <c r="A1305"/>
      <c r="B1305"/>
      <c r="C1305"/>
      <c r="D1305"/>
      <c r="E1305" s="86"/>
      <c r="F1305"/>
      <c r="G1305"/>
      <c r="H1305"/>
      <c r="I1305" s="693"/>
      <c r="J1305" s="693"/>
    </row>
    <row r="1306" spans="1:10" ht="16.5">
      <c r="A1306"/>
      <c r="B1306"/>
      <c r="C1306"/>
      <c r="D1306"/>
      <c r="E1306" s="86"/>
      <c r="F1306"/>
      <c r="G1306"/>
      <c r="H1306"/>
      <c r="I1306" s="693"/>
      <c r="J1306" s="693"/>
    </row>
    <row r="1307" spans="1:10" ht="16.5">
      <c r="A1307"/>
      <c r="B1307"/>
      <c r="C1307"/>
      <c r="D1307"/>
      <c r="E1307" s="86"/>
      <c r="F1307"/>
      <c r="G1307"/>
      <c r="H1307"/>
      <c r="I1307" s="693"/>
      <c r="J1307" s="693"/>
    </row>
    <row r="1308" spans="1:10" ht="16.5">
      <c r="A1308"/>
      <c r="B1308"/>
      <c r="C1308"/>
      <c r="D1308"/>
      <c r="E1308" s="86"/>
      <c r="F1308"/>
      <c r="G1308"/>
      <c r="H1308"/>
      <c r="I1308" s="693"/>
      <c r="J1308" s="693"/>
    </row>
    <row r="1309" spans="1:10" ht="16.5">
      <c r="A1309"/>
      <c r="B1309"/>
      <c r="C1309"/>
      <c r="D1309"/>
      <c r="E1309" s="86"/>
      <c r="F1309"/>
      <c r="G1309"/>
      <c r="H1309"/>
      <c r="I1309" s="693"/>
      <c r="J1309" s="693"/>
    </row>
    <row r="1310" spans="1:10" ht="16.5">
      <c r="A1310"/>
      <c r="B1310"/>
      <c r="C1310"/>
      <c r="D1310"/>
      <c r="E1310" s="86"/>
      <c r="F1310"/>
      <c r="G1310"/>
      <c r="H1310"/>
      <c r="I1310" s="693"/>
      <c r="J1310" s="693"/>
    </row>
    <row r="1311" spans="1:10" ht="16.5">
      <c r="A1311"/>
      <c r="B1311"/>
      <c r="C1311"/>
      <c r="D1311"/>
      <c r="E1311" s="86"/>
      <c r="F1311"/>
      <c r="G1311"/>
      <c r="H1311"/>
      <c r="I1311" s="693"/>
      <c r="J1311" s="693"/>
    </row>
    <row r="1312" spans="1:10" ht="16.5">
      <c r="A1312"/>
      <c r="B1312"/>
      <c r="C1312"/>
      <c r="D1312"/>
      <c r="E1312" s="86"/>
      <c r="F1312"/>
      <c r="G1312"/>
      <c r="H1312"/>
      <c r="I1312" s="693"/>
      <c r="J1312" s="693"/>
    </row>
    <row r="1313" spans="1:10" ht="16.5">
      <c r="A1313"/>
      <c r="B1313"/>
      <c r="C1313"/>
      <c r="D1313"/>
      <c r="E1313" s="86"/>
      <c r="F1313"/>
      <c r="G1313"/>
      <c r="H1313"/>
      <c r="I1313" s="693"/>
      <c r="J1313" s="693"/>
    </row>
    <row r="1314" spans="1:10" ht="16.5">
      <c r="A1314"/>
      <c r="B1314"/>
      <c r="C1314"/>
      <c r="D1314"/>
      <c r="E1314" s="86"/>
      <c r="F1314"/>
      <c r="G1314"/>
      <c r="H1314"/>
      <c r="I1314" s="693"/>
      <c r="J1314" s="693"/>
    </row>
    <row r="1315" spans="1:10" ht="16.5">
      <c r="A1315"/>
      <c r="B1315"/>
      <c r="C1315"/>
      <c r="D1315"/>
      <c r="E1315" s="86"/>
      <c r="F1315"/>
      <c r="G1315"/>
      <c r="H1315"/>
      <c r="I1315" s="693"/>
      <c r="J1315" s="693"/>
    </row>
    <row r="1316" spans="1:10" ht="16.5">
      <c r="A1316"/>
      <c r="B1316"/>
      <c r="C1316"/>
      <c r="D1316"/>
      <c r="E1316" s="86"/>
      <c r="F1316"/>
      <c r="G1316"/>
      <c r="H1316"/>
      <c r="I1316" s="693"/>
      <c r="J1316" s="693"/>
    </row>
    <row r="1317" spans="1:10" ht="16.5">
      <c r="A1317"/>
      <c r="B1317"/>
      <c r="C1317"/>
      <c r="D1317"/>
      <c r="E1317" s="86"/>
      <c r="F1317"/>
      <c r="G1317"/>
      <c r="H1317"/>
      <c r="I1317" s="693"/>
      <c r="J1317" s="693"/>
    </row>
    <row r="1318" spans="1:10" ht="16.5">
      <c r="A1318"/>
      <c r="B1318"/>
      <c r="C1318"/>
      <c r="D1318"/>
      <c r="E1318" s="86"/>
      <c r="F1318"/>
      <c r="G1318"/>
      <c r="H1318"/>
      <c r="I1318" s="693"/>
      <c r="J1318" s="693"/>
    </row>
    <row r="1319" spans="1:10" ht="16.5">
      <c r="A1319"/>
      <c r="B1319"/>
      <c r="C1319"/>
      <c r="D1319"/>
      <c r="E1319" s="86"/>
      <c r="F1319"/>
      <c r="G1319"/>
      <c r="H1319"/>
      <c r="I1319" s="693"/>
      <c r="J1319" s="693"/>
    </row>
    <row r="1320" spans="1:10" ht="16.5">
      <c r="A1320"/>
      <c r="B1320"/>
      <c r="C1320"/>
      <c r="D1320"/>
      <c r="E1320" s="86"/>
      <c r="F1320"/>
      <c r="G1320"/>
      <c r="H1320"/>
      <c r="I1320" s="693"/>
      <c r="J1320" s="693"/>
    </row>
    <row r="1321" spans="1:10" ht="16.5">
      <c r="A1321"/>
      <c r="B1321"/>
      <c r="C1321"/>
      <c r="D1321"/>
      <c r="E1321" s="86"/>
      <c r="F1321"/>
      <c r="G1321"/>
      <c r="H1321"/>
      <c r="I1321" s="693"/>
      <c r="J1321" s="693"/>
    </row>
    <row r="1322" spans="1:10" ht="16.5">
      <c r="A1322"/>
      <c r="B1322"/>
      <c r="C1322"/>
      <c r="D1322"/>
      <c r="E1322" s="86"/>
      <c r="F1322"/>
      <c r="G1322"/>
      <c r="H1322"/>
      <c r="I1322" s="693"/>
      <c r="J1322" s="693"/>
    </row>
    <row r="1323" spans="1:10" ht="16.5">
      <c r="A1323"/>
      <c r="B1323"/>
      <c r="C1323"/>
      <c r="D1323"/>
      <c r="E1323" s="86"/>
      <c r="F1323"/>
      <c r="G1323"/>
      <c r="H1323"/>
      <c r="I1323" s="693"/>
      <c r="J1323" s="693"/>
    </row>
    <row r="1324" spans="1:10" ht="16.5">
      <c r="A1324"/>
      <c r="B1324"/>
      <c r="C1324"/>
      <c r="D1324"/>
      <c r="E1324" s="86"/>
      <c r="F1324"/>
      <c r="G1324"/>
      <c r="H1324"/>
      <c r="I1324" s="693"/>
      <c r="J1324" s="693"/>
    </row>
    <row r="1325" spans="1:10" ht="16.5">
      <c r="A1325"/>
      <c r="B1325"/>
      <c r="C1325"/>
      <c r="D1325"/>
      <c r="E1325" s="86"/>
      <c r="F1325"/>
      <c r="G1325"/>
      <c r="H1325"/>
      <c r="I1325" s="693"/>
      <c r="J1325" s="693"/>
    </row>
    <row r="1326" spans="1:10" ht="16.5">
      <c r="A1326"/>
      <c r="B1326"/>
      <c r="C1326"/>
      <c r="D1326"/>
      <c r="E1326" s="86"/>
      <c r="F1326"/>
      <c r="G1326"/>
      <c r="H1326"/>
      <c r="I1326" s="693"/>
      <c r="J1326" s="693"/>
    </row>
    <row r="1327" spans="1:10" ht="16.5">
      <c r="A1327"/>
      <c r="B1327"/>
      <c r="C1327"/>
      <c r="D1327"/>
      <c r="E1327" s="86"/>
      <c r="F1327"/>
      <c r="G1327"/>
      <c r="H1327"/>
      <c r="I1327" s="693"/>
      <c r="J1327" s="693"/>
    </row>
    <row r="1328" spans="1:10" ht="16.5">
      <c r="A1328"/>
      <c r="B1328"/>
      <c r="C1328"/>
      <c r="D1328"/>
      <c r="E1328" s="86"/>
      <c r="F1328"/>
      <c r="G1328"/>
      <c r="H1328"/>
      <c r="I1328" s="693"/>
      <c r="J1328" s="693"/>
    </row>
    <row r="1329" spans="1:10" ht="16.5">
      <c r="A1329"/>
      <c r="B1329"/>
      <c r="C1329"/>
      <c r="D1329"/>
      <c r="E1329" s="86"/>
      <c r="F1329"/>
      <c r="G1329"/>
      <c r="H1329"/>
      <c r="I1329" s="693"/>
      <c r="J1329" s="693"/>
    </row>
    <row r="1330" spans="1:10" ht="16.5">
      <c r="A1330"/>
      <c r="B1330"/>
      <c r="C1330"/>
      <c r="D1330"/>
      <c r="E1330" s="86"/>
      <c r="F1330"/>
      <c r="G1330"/>
      <c r="H1330"/>
      <c r="I1330" s="693"/>
      <c r="J1330" s="693"/>
    </row>
    <row r="1331" spans="1:10" ht="16.5">
      <c r="A1331"/>
      <c r="B1331"/>
      <c r="C1331"/>
      <c r="D1331"/>
      <c r="E1331" s="86"/>
      <c r="F1331"/>
      <c r="G1331"/>
      <c r="H1331"/>
      <c r="I1331" s="693"/>
      <c r="J1331" s="693"/>
    </row>
    <row r="1332" spans="1:10" ht="16.5">
      <c r="A1332"/>
      <c r="B1332"/>
      <c r="C1332"/>
      <c r="D1332"/>
      <c r="E1332" s="86"/>
      <c r="F1332"/>
      <c r="G1332"/>
      <c r="H1332"/>
      <c r="I1332" s="693"/>
      <c r="J1332" s="693"/>
    </row>
    <row r="1333" spans="1:10" ht="16.5">
      <c r="A1333"/>
      <c r="B1333"/>
      <c r="C1333"/>
      <c r="D1333"/>
      <c r="E1333" s="86"/>
      <c r="F1333"/>
      <c r="G1333"/>
      <c r="H1333"/>
      <c r="I1333" s="693"/>
      <c r="J1333" s="693"/>
    </row>
    <row r="1334" spans="1:10" ht="16.5">
      <c r="A1334"/>
      <c r="B1334"/>
      <c r="C1334"/>
      <c r="D1334"/>
      <c r="E1334" s="86"/>
      <c r="F1334"/>
      <c r="G1334"/>
      <c r="H1334"/>
      <c r="I1334" s="693"/>
      <c r="J1334" s="693"/>
    </row>
    <row r="1335" spans="1:10" ht="16.5">
      <c r="A1335"/>
      <c r="B1335"/>
      <c r="C1335"/>
      <c r="D1335"/>
      <c r="E1335" s="86"/>
      <c r="F1335"/>
      <c r="G1335"/>
      <c r="H1335"/>
      <c r="I1335" s="693"/>
      <c r="J1335" s="693"/>
    </row>
    <row r="1336" spans="1:10" ht="16.5">
      <c r="A1336"/>
      <c r="B1336"/>
      <c r="C1336"/>
      <c r="D1336"/>
      <c r="E1336" s="86"/>
      <c r="F1336"/>
      <c r="G1336"/>
      <c r="H1336"/>
      <c r="I1336" s="693"/>
      <c r="J1336" s="693"/>
    </row>
    <row r="1337" spans="1:10" ht="16.5">
      <c r="A1337"/>
      <c r="B1337"/>
      <c r="C1337"/>
      <c r="D1337"/>
      <c r="E1337" s="86"/>
      <c r="F1337"/>
      <c r="G1337"/>
      <c r="H1337"/>
      <c r="I1337" s="693"/>
      <c r="J1337" s="693"/>
    </row>
    <row r="1338" spans="1:10" ht="16.5">
      <c r="A1338"/>
      <c r="B1338"/>
      <c r="C1338"/>
      <c r="D1338"/>
      <c r="E1338" s="86"/>
      <c r="F1338"/>
      <c r="G1338"/>
      <c r="H1338"/>
      <c r="I1338" s="693"/>
      <c r="J1338" s="693"/>
    </row>
    <row r="1339" spans="1:10" ht="16.5">
      <c r="A1339"/>
      <c r="B1339"/>
      <c r="C1339"/>
      <c r="D1339"/>
      <c r="E1339" s="86"/>
      <c r="F1339"/>
      <c r="G1339"/>
      <c r="H1339"/>
      <c r="I1339" s="693"/>
      <c r="J1339" s="693"/>
    </row>
    <row r="1340" spans="1:10" ht="16.5">
      <c r="A1340"/>
      <c r="B1340"/>
      <c r="C1340"/>
      <c r="D1340"/>
      <c r="E1340" s="86"/>
      <c r="F1340"/>
      <c r="G1340"/>
      <c r="H1340"/>
      <c r="I1340" s="693"/>
      <c r="J1340" s="693"/>
    </row>
    <row r="1341" spans="1:10" ht="16.5">
      <c r="A1341"/>
      <c r="B1341"/>
      <c r="C1341"/>
      <c r="D1341"/>
      <c r="E1341" s="86"/>
      <c r="F1341"/>
      <c r="G1341"/>
      <c r="H1341"/>
      <c r="I1341" s="693"/>
      <c r="J1341" s="693"/>
    </row>
    <row r="1342" spans="1:10" ht="16.5">
      <c r="A1342"/>
      <c r="B1342"/>
      <c r="C1342"/>
      <c r="D1342"/>
      <c r="E1342" s="86"/>
      <c r="F1342"/>
      <c r="G1342"/>
      <c r="H1342"/>
      <c r="I1342" s="693"/>
      <c r="J1342" s="693"/>
    </row>
    <row r="1343" spans="1:10" ht="16.5">
      <c r="A1343"/>
      <c r="B1343"/>
      <c r="C1343"/>
      <c r="D1343"/>
      <c r="E1343" s="86"/>
      <c r="F1343"/>
      <c r="G1343"/>
      <c r="H1343"/>
      <c r="I1343" s="693"/>
      <c r="J1343" s="693"/>
    </row>
    <row r="1344" spans="1:10" ht="16.5">
      <c r="A1344"/>
      <c r="B1344"/>
      <c r="C1344"/>
      <c r="D1344"/>
      <c r="E1344" s="86"/>
      <c r="F1344"/>
      <c r="G1344"/>
      <c r="H1344"/>
      <c r="I1344" s="693"/>
      <c r="J1344" s="693"/>
    </row>
    <row r="1345" spans="1:10" ht="16.5">
      <c r="A1345"/>
      <c r="B1345"/>
      <c r="C1345"/>
      <c r="D1345"/>
      <c r="E1345" s="86"/>
      <c r="F1345"/>
      <c r="G1345"/>
      <c r="H1345"/>
      <c r="I1345" s="693"/>
      <c r="J1345" s="693"/>
    </row>
    <row r="1346" spans="1:10" ht="16.5">
      <c r="A1346"/>
      <c r="B1346"/>
      <c r="C1346"/>
      <c r="D1346"/>
      <c r="E1346" s="86"/>
      <c r="F1346"/>
      <c r="G1346"/>
      <c r="H1346"/>
      <c r="I1346" s="693"/>
      <c r="J1346" s="693"/>
    </row>
    <row r="1347" spans="1:10" ht="16.5">
      <c r="A1347"/>
      <c r="B1347"/>
      <c r="C1347"/>
      <c r="D1347"/>
      <c r="E1347" s="86"/>
      <c r="F1347"/>
      <c r="G1347"/>
      <c r="H1347"/>
      <c r="I1347" s="693"/>
      <c r="J1347" s="693"/>
    </row>
    <row r="1348" spans="1:10" ht="16.5">
      <c r="A1348"/>
      <c r="B1348"/>
      <c r="C1348"/>
      <c r="D1348"/>
      <c r="E1348" s="86"/>
      <c r="F1348"/>
      <c r="G1348"/>
      <c r="H1348"/>
      <c r="I1348" s="693"/>
      <c r="J1348" s="693"/>
    </row>
    <row r="1349" spans="1:10" ht="16.5">
      <c r="A1349"/>
      <c r="B1349"/>
      <c r="C1349"/>
      <c r="D1349"/>
      <c r="E1349" s="86"/>
      <c r="F1349"/>
      <c r="G1349"/>
      <c r="H1349"/>
      <c r="I1349" s="693"/>
      <c r="J1349" s="693"/>
    </row>
    <row r="1350" spans="1:10" ht="16.5">
      <c r="A1350"/>
      <c r="B1350"/>
      <c r="C1350"/>
      <c r="D1350"/>
      <c r="E1350" s="86"/>
      <c r="F1350"/>
      <c r="G1350"/>
      <c r="H1350"/>
      <c r="I1350" s="693"/>
      <c r="J1350" s="693"/>
    </row>
    <row r="1351" spans="1:10" ht="16.5">
      <c r="A1351"/>
      <c r="B1351"/>
      <c r="C1351"/>
      <c r="D1351"/>
      <c r="E1351" s="86"/>
      <c r="F1351"/>
      <c r="G1351"/>
      <c r="H1351"/>
      <c r="I1351" s="693"/>
      <c r="J1351" s="693"/>
    </row>
    <row r="1352" spans="1:10" ht="16.5">
      <c r="A1352"/>
      <c r="B1352"/>
      <c r="C1352"/>
      <c r="D1352"/>
      <c r="E1352" s="86"/>
      <c r="F1352"/>
      <c r="G1352"/>
      <c r="H1352"/>
      <c r="I1352" s="693"/>
      <c r="J1352" s="693"/>
    </row>
    <row r="1353" spans="1:10" ht="16.5">
      <c r="A1353"/>
      <c r="B1353"/>
      <c r="C1353"/>
      <c r="D1353"/>
      <c r="E1353" s="86"/>
      <c r="F1353"/>
      <c r="G1353"/>
      <c r="H1353"/>
      <c r="I1353" s="693"/>
      <c r="J1353" s="693"/>
    </row>
    <row r="1354" spans="1:10" ht="16.5">
      <c r="A1354"/>
      <c r="B1354"/>
      <c r="C1354"/>
      <c r="D1354"/>
      <c r="E1354" s="86"/>
      <c r="F1354"/>
      <c r="G1354"/>
      <c r="H1354"/>
      <c r="I1354" s="693"/>
      <c r="J1354" s="693"/>
    </row>
    <row r="1355" spans="1:10" ht="16.5">
      <c r="A1355"/>
      <c r="B1355"/>
      <c r="C1355"/>
      <c r="D1355"/>
      <c r="E1355" s="86"/>
      <c r="F1355"/>
      <c r="G1355"/>
      <c r="H1355"/>
      <c r="I1355" s="693"/>
      <c r="J1355" s="693"/>
    </row>
    <row r="1356" spans="1:10" ht="16.5">
      <c r="A1356"/>
      <c r="B1356"/>
      <c r="C1356"/>
      <c r="D1356"/>
      <c r="E1356" s="86"/>
      <c r="F1356"/>
      <c r="G1356"/>
      <c r="H1356"/>
      <c r="I1356" s="693"/>
      <c r="J1356" s="693"/>
    </row>
    <row r="1357" spans="1:10" ht="16.5">
      <c r="A1357"/>
      <c r="B1357"/>
      <c r="C1357"/>
      <c r="D1357"/>
      <c r="E1357" s="86"/>
      <c r="F1357"/>
      <c r="G1357"/>
      <c r="H1357"/>
      <c r="I1357" s="693"/>
      <c r="J1357" s="693"/>
    </row>
    <row r="1358" spans="1:10" ht="16.5">
      <c r="A1358"/>
      <c r="B1358"/>
      <c r="C1358"/>
      <c r="D1358"/>
      <c r="E1358" s="86"/>
      <c r="F1358"/>
      <c r="G1358"/>
      <c r="H1358"/>
      <c r="I1358" s="693"/>
      <c r="J1358" s="693"/>
    </row>
    <row r="1359" spans="1:10" ht="16.5">
      <c r="A1359"/>
      <c r="B1359"/>
      <c r="C1359"/>
      <c r="D1359"/>
      <c r="E1359" s="86"/>
      <c r="F1359"/>
      <c r="G1359"/>
      <c r="H1359"/>
      <c r="I1359" s="693"/>
      <c r="J1359" s="693"/>
    </row>
    <row r="1360" spans="1:10" ht="16.5">
      <c r="A1360"/>
      <c r="B1360"/>
      <c r="C1360"/>
      <c r="D1360"/>
      <c r="E1360" s="86"/>
      <c r="F1360"/>
      <c r="G1360"/>
      <c r="H1360"/>
      <c r="I1360" s="693"/>
      <c r="J1360" s="693"/>
    </row>
    <row r="1361" spans="1:10" ht="16.5">
      <c r="A1361"/>
      <c r="B1361"/>
      <c r="C1361"/>
      <c r="D1361"/>
      <c r="E1361" s="86"/>
      <c r="F1361"/>
      <c r="G1361"/>
      <c r="H1361"/>
      <c r="I1361" s="693"/>
      <c r="J1361" s="693"/>
    </row>
    <row r="1362" spans="1:10" ht="16.5">
      <c r="A1362"/>
      <c r="B1362"/>
      <c r="C1362"/>
      <c r="D1362"/>
      <c r="E1362" s="86"/>
      <c r="F1362"/>
      <c r="G1362"/>
      <c r="H1362"/>
      <c r="I1362" s="693"/>
      <c r="J1362" s="693"/>
    </row>
    <row r="1363" spans="1:10" ht="16.5">
      <c r="A1363"/>
      <c r="B1363"/>
      <c r="C1363"/>
      <c r="D1363"/>
      <c r="E1363" s="86"/>
      <c r="F1363"/>
      <c r="G1363"/>
      <c r="H1363"/>
      <c r="I1363" s="693"/>
      <c r="J1363" s="693"/>
    </row>
    <row r="1364" spans="1:10" ht="16.5">
      <c r="A1364"/>
      <c r="B1364"/>
      <c r="C1364"/>
      <c r="D1364"/>
      <c r="E1364" s="86"/>
      <c r="F1364"/>
      <c r="G1364"/>
      <c r="H1364"/>
      <c r="I1364" s="693"/>
      <c r="J1364" s="693"/>
    </row>
    <row r="1365" spans="1:10" ht="16.5">
      <c r="A1365"/>
      <c r="B1365"/>
      <c r="C1365"/>
      <c r="D1365"/>
      <c r="E1365" s="86"/>
      <c r="F1365"/>
      <c r="G1365"/>
      <c r="H1365"/>
      <c r="I1365" s="693"/>
      <c r="J1365" s="693"/>
    </row>
    <row r="1366" spans="1:10" ht="16.5">
      <c r="A1366"/>
      <c r="B1366"/>
      <c r="C1366"/>
      <c r="D1366"/>
      <c r="E1366" s="86"/>
      <c r="F1366"/>
      <c r="G1366"/>
      <c r="H1366"/>
      <c r="I1366" s="693"/>
      <c r="J1366" s="693"/>
    </row>
    <row r="1367" spans="1:10" ht="16.5">
      <c r="A1367"/>
      <c r="B1367"/>
      <c r="C1367"/>
      <c r="D1367"/>
      <c r="E1367" s="86"/>
      <c r="F1367"/>
      <c r="G1367"/>
      <c r="H1367"/>
      <c r="I1367" s="693"/>
      <c r="J1367" s="693"/>
    </row>
    <row r="1368" spans="1:10" ht="16.5">
      <c r="A1368"/>
      <c r="B1368"/>
      <c r="C1368"/>
      <c r="D1368"/>
      <c r="E1368" s="86"/>
      <c r="F1368"/>
      <c r="G1368"/>
      <c r="H1368"/>
      <c r="I1368" s="693"/>
      <c r="J1368" s="693"/>
    </row>
    <row r="1369" spans="1:10" ht="16.5">
      <c r="A1369"/>
      <c r="B1369"/>
      <c r="C1369"/>
      <c r="D1369"/>
      <c r="E1369" s="86"/>
      <c r="F1369"/>
      <c r="G1369"/>
      <c r="H1369"/>
      <c r="I1369" s="693"/>
      <c r="J1369" s="693"/>
    </row>
    <row r="1370" spans="1:10" ht="16.5">
      <c r="A1370"/>
      <c r="B1370"/>
      <c r="C1370"/>
      <c r="D1370"/>
      <c r="E1370" s="86"/>
      <c r="F1370"/>
      <c r="G1370"/>
      <c r="H1370"/>
      <c r="I1370" s="693"/>
      <c r="J1370" s="693"/>
    </row>
    <row r="1371" spans="1:10" ht="16.5">
      <c r="A1371"/>
      <c r="B1371"/>
      <c r="C1371"/>
      <c r="D1371"/>
      <c r="E1371" s="86"/>
      <c r="F1371"/>
      <c r="G1371"/>
      <c r="H1371"/>
      <c r="I1371" s="693"/>
      <c r="J1371" s="693"/>
    </row>
    <row r="1372" spans="1:10" ht="16.5">
      <c r="A1372"/>
      <c r="B1372"/>
      <c r="C1372"/>
      <c r="D1372"/>
      <c r="E1372" s="86"/>
      <c r="F1372"/>
      <c r="G1372"/>
      <c r="H1372"/>
      <c r="I1372" s="693"/>
      <c r="J1372" s="693"/>
    </row>
    <row r="1373" spans="1:10" ht="16.5">
      <c r="A1373"/>
      <c r="B1373"/>
      <c r="C1373"/>
      <c r="D1373"/>
      <c r="E1373" s="86"/>
      <c r="F1373"/>
      <c r="G1373"/>
      <c r="H1373"/>
      <c r="I1373" s="693"/>
      <c r="J1373" s="693"/>
    </row>
    <row r="1374" spans="1:10" ht="16.5">
      <c r="A1374"/>
      <c r="B1374"/>
      <c r="C1374"/>
      <c r="D1374"/>
      <c r="E1374" s="86"/>
      <c r="F1374"/>
      <c r="G1374"/>
      <c r="H1374"/>
      <c r="I1374" s="693"/>
      <c r="J1374" s="693"/>
    </row>
    <row r="1375" spans="1:10" ht="16.5">
      <c r="A1375"/>
      <c r="B1375"/>
      <c r="C1375"/>
      <c r="D1375"/>
      <c r="E1375" s="86"/>
      <c r="F1375"/>
      <c r="G1375"/>
      <c r="H1375"/>
      <c r="I1375" s="693"/>
      <c r="J1375" s="693"/>
    </row>
    <row r="1376" spans="1:6" ht="16.5">
      <c r="A1376"/>
      <c r="B1376"/>
      <c r="C1376"/>
      <c r="D1376"/>
      <c r="E1376" s="86"/>
      <c r="F1376"/>
    </row>
    <row r="1377" spans="1:6" ht="16.5">
      <c r="A1377"/>
      <c r="B1377"/>
      <c r="C1377"/>
      <c r="D1377"/>
      <c r="E1377" s="86"/>
      <c r="F1377"/>
    </row>
    <row r="1378" spans="1:6" ht="16.5">
      <c r="A1378"/>
      <c r="B1378"/>
      <c r="C1378"/>
      <c r="D1378"/>
      <c r="E1378" s="86"/>
      <c r="F1378"/>
    </row>
    <row r="1379" spans="1:6" ht="16.5">
      <c r="A1379"/>
      <c r="B1379"/>
      <c r="C1379"/>
      <c r="D1379"/>
      <c r="E1379" s="86"/>
      <c r="F1379"/>
    </row>
    <row r="1380" spans="1:5" ht="16.5">
      <c r="A1380"/>
      <c r="B1380"/>
      <c r="C1380"/>
      <c r="D1380"/>
      <c r="E1380" s="86"/>
    </row>
    <row r="1381" spans="1:5" ht="16.5">
      <c r="A1381"/>
      <c r="B1381"/>
      <c r="C1381"/>
      <c r="D1381"/>
      <c r="E1381" s="86"/>
    </row>
    <row r="1382" spans="1:5" ht="16.5">
      <c r="A1382"/>
      <c r="B1382"/>
      <c r="C1382"/>
      <c r="D1382"/>
      <c r="E1382" s="86"/>
    </row>
    <row r="1383" spans="1:5" ht="16.5">
      <c r="A1383"/>
      <c r="B1383"/>
      <c r="C1383"/>
      <c r="D1383"/>
      <c r="E1383" s="86"/>
    </row>
    <row r="1384" spans="1:5" ht="16.5">
      <c r="A1384"/>
      <c r="B1384"/>
      <c r="C1384"/>
      <c r="D1384"/>
      <c r="E1384" s="86"/>
    </row>
    <row r="1385" spans="1:5" ht="16.5">
      <c r="A1385"/>
      <c r="B1385"/>
      <c r="C1385"/>
      <c r="D1385"/>
      <c r="E1385" s="86"/>
    </row>
    <row r="1386" spans="1:5" ht="16.5">
      <c r="A1386"/>
      <c r="B1386"/>
      <c r="C1386"/>
      <c r="D1386"/>
      <c r="E1386" s="86"/>
    </row>
    <row r="1387" spans="1:5" ht="16.5">
      <c r="A1387"/>
      <c r="B1387"/>
      <c r="C1387"/>
      <c r="D1387"/>
      <c r="E1387" s="86"/>
    </row>
    <row r="1388" spans="1:5" ht="16.5">
      <c r="A1388"/>
      <c r="B1388"/>
      <c r="C1388"/>
      <c r="D1388"/>
      <c r="E1388" s="86"/>
    </row>
    <row r="1389" spans="1:5" ht="16.5">
      <c r="A1389"/>
      <c r="B1389"/>
      <c r="C1389"/>
      <c r="D1389"/>
      <c r="E1389" s="86"/>
    </row>
    <row r="1390" spans="1:5" ht="16.5">
      <c r="A1390"/>
      <c r="B1390"/>
      <c r="C1390"/>
      <c r="D1390"/>
      <c r="E1390" s="86"/>
    </row>
    <row r="1391" spans="1:5" ht="16.5">
      <c r="A1391"/>
      <c r="B1391"/>
      <c r="C1391"/>
      <c r="D1391"/>
      <c r="E1391" s="86"/>
    </row>
    <row r="1392" spans="1:5" ht="16.5">
      <c r="A1392"/>
      <c r="B1392"/>
      <c r="C1392"/>
      <c r="D1392"/>
      <c r="E1392" s="86"/>
    </row>
    <row r="1393" spans="1:5" ht="16.5">
      <c r="A1393"/>
      <c r="B1393"/>
      <c r="C1393"/>
      <c r="D1393"/>
      <c r="E1393" s="86"/>
    </row>
    <row r="1394" spans="1:5" ht="16.5">
      <c r="A1394"/>
      <c r="B1394"/>
      <c r="C1394"/>
      <c r="D1394"/>
      <c r="E1394" s="86"/>
    </row>
    <row r="1395" spans="1:5" ht="16.5">
      <c r="A1395"/>
      <c r="B1395"/>
      <c r="C1395"/>
      <c r="D1395"/>
      <c r="E1395" s="86"/>
    </row>
    <row r="1396" spans="1:5" ht="16.5">
      <c r="A1396"/>
      <c r="B1396"/>
      <c r="C1396"/>
      <c r="D1396"/>
      <c r="E1396" s="86"/>
    </row>
    <row r="1397" spans="1:5" ht="16.5">
      <c r="A1397"/>
      <c r="B1397"/>
      <c r="C1397"/>
      <c r="D1397"/>
      <c r="E1397" s="86"/>
    </row>
    <row r="1398" spans="1:5" ht="16.5">
      <c r="A1398"/>
      <c r="B1398"/>
      <c r="C1398"/>
      <c r="D1398"/>
      <c r="E1398" s="86"/>
    </row>
    <row r="1399" spans="1:5" ht="16.5">
      <c r="A1399"/>
      <c r="B1399"/>
      <c r="C1399"/>
      <c r="D1399"/>
      <c r="E1399" s="86"/>
    </row>
  </sheetData>
  <mergeCells count="121">
    <mergeCell ref="B123:C123"/>
    <mergeCell ref="B124:C124"/>
    <mergeCell ref="B125:C125"/>
    <mergeCell ref="B119:C119"/>
    <mergeCell ref="B120:C120"/>
    <mergeCell ref="B121:C121"/>
    <mergeCell ref="B122:C122"/>
    <mergeCell ref="B230:C230"/>
    <mergeCell ref="B231:C231"/>
    <mergeCell ref="B226:C226"/>
    <mergeCell ref="B227:C227"/>
    <mergeCell ref="B228:C228"/>
    <mergeCell ref="B229:C229"/>
    <mergeCell ref="B222:C222"/>
    <mergeCell ref="B223:C223"/>
    <mergeCell ref="B224:C224"/>
    <mergeCell ref="B225:C225"/>
    <mergeCell ref="B218:C218"/>
    <mergeCell ref="B219:C219"/>
    <mergeCell ref="B220:C220"/>
    <mergeCell ref="B221:C221"/>
    <mergeCell ref="B214:C214"/>
    <mergeCell ref="B215:C215"/>
    <mergeCell ref="B216:C216"/>
    <mergeCell ref="B217:C217"/>
    <mergeCell ref="B210:C210"/>
    <mergeCell ref="B211:C211"/>
    <mergeCell ref="B212:C212"/>
    <mergeCell ref="B213:C213"/>
    <mergeCell ref="B206:C206"/>
    <mergeCell ref="B207:C207"/>
    <mergeCell ref="B208:C208"/>
    <mergeCell ref="B209:C209"/>
    <mergeCell ref="B202:C202"/>
    <mergeCell ref="B203:C203"/>
    <mergeCell ref="B204:C204"/>
    <mergeCell ref="B205:C205"/>
    <mergeCell ref="B198:C198"/>
    <mergeCell ref="B199:C199"/>
    <mergeCell ref="B200:C200"/>
    <mergeCell ref="B201:C201"/>
    <mergeCell ref="B194:C194"/>
    <mergeCell ref="B195:C195"/>
    <mergeCell ref="B196:C196"/>
    <mergeCell ref="B197:C197"/>
    <mergeCell ref="B190:C190"/>
    <mergeCell ref="B191:C191"/>
    <mergeCell ref="B192:C192"/>
    <mergeCell ref="B193:C193"/>
    <mergeCell ref="B186:C186"/>
    <mergeCell ref="B187:C187"/>
    <mergeCell ref="B188:C188"/>
    <mergeCell ref="B189:C189"/>
    <mergeCell ref="B182:C182"/>
    <mergeCell ref="B183:C183"/>
    <mergeCell ref="B184:C184"/>
    <mergeCell ref="B185:C185"/>
    <mergeCell ref="B178:C178"/>
    <mergeCell ref="B179:C179"/>
    <mergeCell ref="B180:C180"/>
    <mergeCell ref="B181:C181"/>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F2:F4"/>
    <mergeCell ref="G2:G4"/>
    <mergeCell ref="H2:H4"/>
    <mergeCell ref="I2:I4"/>
    <mergeCell ref="A2:A4"/>
    <mergeCell ref="B2:B4"/>
    <mergeCell ref="C2:C4"/>
    <mergeCell ref="D2:D4"/>
  </mergeCells>
  <hyperlinks>
    <hyperlink ref="B119" r:id="rId1" display="http://just1.kgieworld.com.tw/r/rd/rd03001_J00442.asp.htm"/>
    <hyperlink ref="B120" r:id="rId2" display="http://just1.kgieworld.com.tw/r/rd/rd03001_J00551.asp.htm"/>
    <hyperlink ref="B121" r:id="rId3" display="http://just1.kgieworld.com.tw/r/rd/rd03001_J00652.asp.htm"/>
    <hyperlink ref="B122" r:id="rId4" display="http://just1.kgieworld.com.tw/r/rd/rd03001_J00753.asp.htm"/>
    <hyperlink ref="B123" r:id="rId5" display="http://just1.kgieworld.com.tw/r/rd/rd03001_J00955.asp.htm"/>
    <hyperlink ref="B124" r:id="rId6" display="http://just1.kgieworld.com.tw/r/rd/rd03001_JA84304.asp.htm"/>
    <hyperlink ref="B125" r:id="rId7" display="http://just1.kgieworld.com.tw/r/rd/rd03001_JA85305.asp.htm"/>
    <hyperlink ref="B126" r:id="rId8" display="http://just1.kgieworld.com.tw/r/rd/rd03001_JA85306.asp.htm"/>
    <hyperlink ref="B127" r:id="rId9" display="http://just1.kgieworld.com.tw/r/rd/rd03001_JA85401.asp.htm"/>
    <hyperlink ref="B128" r:id="rId10" display="http://just1.kgieworld.com.tw/r/rd/rd03001_JA85402.asp.htm"/>
    <hyperlink ref="B129" r:id="rId11" display="http://just1.kgieworld.com.tw/r/rd/rd03001_JA86309.asp.htm"/>
    <hyperlink ref="B130" r:id="rId12" display="http://just1.kgieworld.com.tw/r/rd/rd03001_JA86310.asp.htm"/>
    <hyperlink ref="B131" r:id="rId13" display="http://just1.kgieworld.com.tw/r/rd/rd03001_JA86403.asp.htm"/>
    <hyperlink ref="B132" r:id="rId14" display="http://just1.kgieworld.com.tw/r/rd/rd03001_JA87101.asp.htm"/>
    <hyperlink ref="B133" r:id="rId15" display="http://just1.kgieworld.com.tw/r/rd/rd03001_JA87103.asp.htm"/>
    <hyperlink ref="B134" r:id="rId16" display="http://just1.kgieworld.com.tw/r/rd/rd03001_JA87201.asp.htm"/>
    <hyperlink ref="B135" r:id="rId17" display="http://just1.kgieworld.com.tw/r/rd/rd03001_JA88101.asp.htm"/>
    <hyperlink ref="B136" r:id="rId18" display="http://just1.kgieworld.com.tw/r/rd/rd03001_JA88102.asp.htm"/>
    <hyperlink ref="B137" r:id="rId19" display="http://just1.kgieworld.com.tw/r/rd/rd03001_JA88103.asp.htm"/>
    <hyperlink ref="B138" r:id="rId20" display="http://just1.kgieworld.com.tw/r/rd/rd03001_JA88201.asp.htm"/>
    <hyperlink ref="B139" r:id="rId21" display="http://just1.kgieworld.com.tw/r/rd/rd03001_JA89102.asp.htm"/>
    <hyperlink ref="B140" r:id="rId22" display="http://just1.kgieworld.com.tw/r/rd/rd03001_JA89103.asp.htm"/>
    <hyperlink ref="B141" r:id="rId23" display="http://just1.kgieworld.com.tw/r/rd/rd03001_JA89104.asp.htm"/>
    <hyperlink ref="B142" r:id="rId24" display="http://just1.kgieworld.com.tw/r/rd/rd03001_JA89105.asp.htm"/>
    <hyperlink ref="B143" r:id="rId25" display="http://just1.kgieworld.com.tw/r/rd/rd03001_JA89106.asp.htm"/>
    <hyperlink ref="B144" r:id="rId26" display="http://just1.kgieworld.com.tw/r/rd/rd03001_JA89107.asp.htm"/>
    <hyperlink ref="B145" r:id="rId27" display="http://just1.kgieworld.com.tw/r/rd/rd03001_JA89109.asp.htm"/>
    <hyperlink ref="B146" r:id="rId28" display="http://just1.kgieworld.com.tw/r/rd/rd03001_JA89110.asp.htm"/>
    <hyperlink ref="B147" r:id="rId29" display="http://just1.kgieworld.com.tw/r/rd/rd03001_JA89111.asp.htm"/>
    <hyperlink ref="B148" r:id="rId30" display="http://just1.kgieworld.com.tw/r/rd/rd03001_JA89113.asp.htm"/>
    <hyperlink ref="B149" r:id="rId31" display="http://just1.kgieworld.com.tw/r/rd/rd03001_JA89114.asp.htm"/>
    <hyperlink ref="B150" r:id="rId32" display="http://just1.kgieworld.com.tw/r/rd/rd03001_JA89201.asp.htm"/>
    <hyperlink ref="B151" r:id="rId33" display="http://just1.kgieworld.com.tw/r/rd/rd03001_JA90101.asp.htm"/>
    <hyperlink ref="B152" r:id="rId34" display="http://just1.kgieworld.com.tw/r/rd/rd03001_JA90102.asp.htm"/>
    <hyperlink ref="B153" r:id="rId35" display="http://just1.kgieworld.com.tw/r/rd/rd03001_JA90103.asp.htm"/>
    <hyperlink ref="B154" r:id="rId36" display="http://just1.kgieworld.com.tw/r/rd/rd03001_JA90104.asp.htm"/>
    <hyperlink ref="B155" r:id="rId37" display="http://just1.kgieworld.com.tw/r/rd/rd03001_JA90105.asp.htm"/>
    <hyperlink ref="B156" r:id="rId38" display="http://just1.kgieworld.com.tw/r/rd/rd03001_JA90106.asp.htm"/>
    <hyperlink ref="B157" r:id="rId39" display="http://just1.kgieworld.com.tw/r/rd/rd03001_JA90107.asp.htm"/>
    <hyperlink ref="B158" r:id="rId40" display="http://just1.kgieworld.com.tw/r/rd/rd03001_JA90108.asp.htm"/>
    <hyperlink ref="B159" r:id="rId41" display="http://just1.kgieworld.com.tw/r/rd/rd03001_JA90201.asp.htm"/>
    <hyperlink ref="B160" r:id="rId42" display="http://just1.kgieworld.com.tw/r/rd/rd03001_JA91103.asp.htm"/>
    <hyperlink ref="B161" r:id="rId43" display="http://just1.kgieworld.com.tw/r/rd/rd03001_JA91104.asp.htm"/>
    <hyperlink ref="B162" r:id="rId44" display="http://just1.kgieworld.com.tw/r/rd/rd03001_JA91106.asp.htm"/>
    <hyperlink ref="B163" r:id="rId45" display="http://just1.kgieworld.com.tw/r/rd/rd03001_JA91107.asp.htm"/>
    <hyperlink ref="B164" r:id="rId46" display="http://just1.kgieworld.com.tw/r/rd/rd03001_JA91108.asp.htm"/>
    <hyperlink ref="B165" r:id="rId47" display="http://just1.kgieworld.com.tw/r/rd/rd03001_JA91109.asp.htm"/>
    <hyperlink ref="B166" r:id="rId48" display="http://just1.kgieworld.com.tw/r/rd/rd03001_JA91111.asp.htm"/>
    <hyperlink ref="B167" r:id="rId49" display="http://just1.kgieworld.com.tw/r/rd/rd03001_JA92102.asp.htm"/>
    <hyperlink ref="B168" r:id="rId50" display="http://just1.kgieworld.com.tw/r/rd/rd03001_JA92102R.asp.htm"/>
    <hyperlink ref="B169" r:id="rId51" display="http://just1.kgieworld.com.tw/r/rd/rd03001_JA92103.asp.htm"/>
    <hyperlink ref="B170" r:id="rId52" display="http://just1.kgieworld.com.tw/r/rd/rd03001_JA92103R.asp.htm"/>
    <hyperlink ref="B171" r:id="rId53" display="http://just1.kgieworld.com.tw/r/rd/rd03001_JA92104.asp.htm"/>
    <hyperlink ref="B172" r:id="rId54" display="http://just1.kgieworld.com.tw/r/rd/rd03001_JA92104R.asp.htm"/>
    <hyperlink ref="B173" r:id="rId55" display="http://just1.kgieworld.com.tw/r/rd/rd03001_JA92106.asp.htm"/>
    <hyperlink ref="B174" r:id="rId56" display="http://just1.kgieworld.com.tw/r/rd/rd03001_JA92107.asp.htm"/>
    <hyperlink ref="B175" r:id="rId57" display="http://just1.kgieworld.com.tw/r/rd/rd03001_JA92108.asp.htm"/>
    <hyperlink ref="B176" r:id="rId58" display="http://just1.kgieworld.com.tw/r/rd/rd03001_JA92110.asp.htm"/>
    <hyperlink ref="B177" r:id="rId59" display="http://just1.kgieworld.com.tw/r/rd/rd03001_JA93102.asp.htm"/>
    <hyperlink ref="B178" r:id="rId60" display="http://just1.kgieworld.com.tw/r/rd/rd03001_JA93103.asp.htm"/>
    <hyperlink ref="B179" r:id="rId61" display="http://just1.kgieworld.com.tw/r/rd/rd03001_JA93103R.asp.htm"/>
    <hyperlink ref="B180" r:id="rId62" display="http://just1.kgieworld.com.tw/r/rd/rd03001_JA93104.asp.htm"/>
    <hyperlink ref="B181" r:id="rId63" display="http://just1.kgieworld.com.tw/r/rd/rd03001_JA93104R.asp.htm"/>
    <hyperlink ref="B182" r:id="rId64" display="http://just1.kgieworld.com.tw/r/rd/rd03001_JA93106.asp.htm"/>
    <hyperlink ref="B183" r:id="rId65" display="http://just1.kgieworld.com.tw/r/rd/rd03001_JA93107.asp.htm"/>
    <hyperlink ref="B184" r:id="rId66" display="http://just1.kgieworld.com.tw/r/rd/rd03001_JA93107R.asp.htm"/>
    <hyperlink ref="B185" r:id="rId67" display="http://just1.kgieworld.com.tw/r/rd/rd03001_JA93108.asp.htm"/>
    <hyperlink ref="B186" r:id="rId68" display="http://just1.kgieworld.com.tw/r/rd/rd03001_JA93108R.asp.htm"/>
    <hyperlink ref="B187" r:id="rId69" display="http://just1.kgieworld.com.tw/r/rd/rd03001_JA93109.asp.htm"/>
    <hyperlink ref="B188" r:id="rId70" display="http://just1.kgieworld.com.tw/r/rd/rd03001_JA94102.asp.htm"/>
    <hyperlink ref="B189" r:id="rId71" display="http://just1.kgieworld.com.tw/r/rd/rd03001_JA94102R.asp.htm"/>
    <hyperlink ref="B190" r:id="rId72" display="http://just1.kgieworld.com.tw/r/rd/rd03001_JA94103.asp.htm"/>
    <hyperlink ref="B191" r:id="rId73" display="http://just1.kgieworld.com.tw/r/rd/rd03001_JA94103R.asp.htm"/>
    <hyperlink ref="B192" r:id="rId74" display="http://just1.kgieworld.com.tw/r/rd/rd03001_JA94104.asp.htm"/>
    <hyperlink ref="B193" r:id="rId75" display="http://just1.kgieworld.com.tw/r/rd/rd03001_JA94104R.asp.htm"/>
    <hyperlink ref="B194" r:id="rId76" display="http://just1.kgieworld.com.tw/r/rd/rd03001_JA94105.asp.htm"/>
    <hyperlink ref="B195" r:id="rId77" display="http://just1.kgieworld.com.tw/r/rd/rd03001_JA94106.asp.htm"/>
    <hyperlink ref="B196" r:id="rId78" display="http://just1.kgieworld.com.tw/r/rd/rd03001_JA94106R.asp.htm"/>
    <hyperlink ref="B197" r:id="rId79" display="http://just1.kgieworld.com.tw/r/rd/rd03001_JA94107.asp.htm"/>
    <hyperlink ref="B198" r:id="rId80" display="http://just1.kgieworld.com.tw/r/rd/rd03001_JA94107R.asp.htm"/>
    <hyperlink ref="B199" r:id="rId81" display="http://just1.kgieworld.com.tw/r/rd/rd03001_JA94108.asp.htm"/>
    <hyperlink ref="B200" r:id="rId82" display="http://just1.kgieworld.com.tw/r/rd/rd03001_JA95101.asp.htm"/>
    <hyperlink ref="B201" r:id="rId83" display="http://just1.kgieworld.com.tw/r/rd/rd03001_JA95101R.asp.htm"/>
    <hyperlink ref="B202" r:id="rId84" display="http://just1.kgieworld.com.tw/r/rd/rd03001_JA95102.asp.htm"/>
    <hyperlink ref="B203" r:id="rId85" display="http://just1.kgieworld.com.tw/r/rd/rd03001_JA95102R.asp.htm"/>
    <hyperlink ref="B204" r:id="rId86" display="http://just1.kgieworld.com.tw/r/rd/rd03001_JA95103.asp.htm"/>
    <hyperlink ref="B205" r:id="rId87" display="http://just1.kgieworld.com.tw/r/rd/rd03001_JA95103R.asp.htm"/>
    <hyperlink ref="B206" r:id="rId88" display="http://just1.kgieworld.com.tw/r/rd/rd03001_JA95104.asp.htm"/>
    <hyperlink ref="B207" r:id="rId89" display="http://just1.kgieworld.com.tw/r/rd/rd03001_JA95105.asp.htm"/>
    <hyperlink ref="B208" r:id="rId90" display="http://just1.kgieworld.com.tw/r/rd/rd03001_JA95105R.asp.htm"/>
    <hyperlink ref="B209" r:id="rId91" display="http://just1.kgieworld.com.tw/r/rd/rd03001_JA95106.asp.htm"/>
    <hyperlink ref="B210" r:id="rId92" display="http://just1.kgieworld.com.tw/r/rd/rd03001_JA95106R.asp.htm"/>
    <hyperlink ref="B211" r:id="rId93" display="http://just1.kgieworld.com.tw/r/rd/rd03001_JA95107.asp.htm"/>
    <hyperlink ref="B212" r:id="rId94" display="http://just1.kgieworld.com.tw/r/rd/rd03001_JA96101.asp.htm"/>
    <hyperlink ref="B213" r:id="rId95" display="http://just1.kgieworld.com.tw/r/rd/rd03001_JA96101R.asp.htm"/>
    <hyperlink ref="B214" r:id="rId96" display="http://just1.kgieworld.com.tw/r/rd/rd03001_JA96102.asp.htm"/>
    <hyperlink ref="B215" r:id="rId97" display="http://just1.kgieworld.com.tw/r/rd/rd03001_JA96103.asp.htm"/>
    <hyperlink ref="B216" r:id="rId98" display="http://just1.kgieworld.com.tw/r/rd/rd03001_JC86102.asp.htm"/>
    <hyperlink ref="B217" r:id="rId99" display="http://just1.kgieworld.com.tw/r/rd/rd03001_JC89101.asp.htm"/>
    <hyperlink ref="B218" r:id="rId100" display="http://just1.kgieworld.com.tw/r/rd/rd03001_JC89102.asp.htm"/>
    <hyperlink ref="B219" r:id="rId101" display="http://just1.kgieworld.com.tw/r/rd/rd03001_JC90101.asp.htm"/>
    <hyperlink ref="B220" r:id="rId102" display="http://just1.kgieworld.com.tw/r/rd/rd03001_JC90102.asp.htm"/>
    <hyperlink ref="B221" r:id="rId103" display="http://just1.kgieworld.com.tw/r/rd/rd03001_JC93101.asp.htm"/>
    <hyperlink ref="B222" r:id="rId104" display="http://just1.kgieworld.com.tw/r/rd/rd03001_JC93102.asp.htm"/>
    <hyperlink ref="B223" r:id="rId105" display="http://just1.kgieworld.com.tw/r/rd/rd03001_JC95101.asp.htm"/>
    <hyperlink ref="B224" r:id="rId106" display="http://just1.kgieworld.com.tw/r/rd/rd03001_JC95102.asp.htm"/>
    <hyperlink ref="B225" r:id="rId107" display="http://just1.kgieworld.com.tw/r/rd/rd03001_JD91101.asp.htm"/>
    <hyperlink ref="B226" r:id="rId108" display="http://just1.kgieworld.com.tw/r/rd/rd03001_JD93101.asp.htm"/>
    <hyperlink ref="B227" r:id="rId109" display="http://just1.kgieworld.com.tw/r/rd/rd03001_JD93102.asp.htm"/>
    <hyperlink ref="B228" r:id="rId110" display="http://just1.kgieworld.com.tw/r/rd/rd03001_JD93103.asp.htm"/>
    <hyperlink ref="B229" r:id="rId111" display="http://just1.kgieworld.com.tw/r/rd/rd03001_JD94101.asp.htm"/>
    <hyperlink ref="B230" r:id="rId112" display="http://just1.kgieworld.com.tw/r/rd/rd03001_JD94102.asp.htm"/>
    <hyperlink ref="B231" r:id="rId113" display="http://just1.kgieworld.com.tw/r/rd/rd03001_JD95101.asp.htm"/>
  </hyperlinks>
  <printOptions/>
  <pageMargins left="0.75" right="0.75" top="1" bottom="1" header="0.5" footer="0.5"/>
  <pageSetup horizontalDpi="300" verticalDpi="300" orientation="portrait" paperSize="9" r:id="rId114"/>
</worksheet>
</file>

<file path=xl/worksheets/sheet3.xml><?xml version="1.0" encoding="utf-8"?>
<worksheet xmlns="http://schemas.openxmlformats.org/spreadsheetml/2006/main" xmlns:r="http://schemas.openxmlformats.org/officeDocument/2006/relationships">
  <dimension ref="A1:X44"/>
  <sheetViews>
    <sheetView workbookViewId="0" topLeftCell="A1">
      <selection activeCell="K13" sqref="K13"/>
    </sheetView>
  </sheetViews>
  <sheetFormatPr defaultColWidth="9.00390625" defaultRowHeight="16.5"/>
  <cols>
    <col min="1" max="1" width="5.75390625" style="312" customWidth="1"/>
    <col min="2" max="2" width="14.375" style="3" customWidth="1"/>
    <col min="3" max="3" width="15.25390625" style="3" customWidth="1"/>
    <col min="4" max="4" width="17.125" style="3" customWidth="1"/>
    <col min="5" max="5" width="13.875" style="3" customWidth="1"/>
    <col min="6" max="6" width="21.25390625" style="3" customWidth="1"/>
    <col min="7" max="7" width="23.875" style="313" customWidth="1"/>
    <col min="8" max="8" width="2.625" style="3" customWidth="1"/>
    <col min="9" max="9" width="4.25390625" style="3" customWidth="1"/>
    <col min="10" max="10" width="5.25390625" style="312" customWidth="1"/>
    <col min="11" max="12" width="4.75390625" style="312" customWidth="1"/>
    <col min="13" max="13" width="13.50390625" style="312" customWidth="1"/>
    <col min="14" max="14" width="5.50390625" style="312" customWidth="1"/>
    <col min="15" max="15" width="5.125" style="312" customWidth="1"/>
    <col min="16" max="17" width="4.75390625" style="312" customWidth="1"/>
    <col min="18" max="21" width="10.75390625" style="3" customWidth="1"/>
    <col min="22" max="24" width="9.00390625" style="312" customWidth="1"/>
    <col min="25" max="16384" width="9.00390625" style="3" customWidth="1"/>
  </cols>
  <sheetData>
    <row r="1" spans="1:24" s="9" customFormat="1" ht="30" customHeight="1" thickBot="1">
      <c r="A1" s="299"/>
      <c r="B1" s="1101" t="s">
        <v>1724</v>
      </c>
      <c r="C1" s="1102"/>
      <c r="D1" s="1102"/>
      <c r="E1" s="1102"/>
      <c r="F1" s="1103"/>
      <c r="J1" s="299"/>
      <c r="K1" s="299"/>
      <c r="L1" s="299"/>
      <c r="M1" s="299"/>
      <c r="N1" s="299"/>
      <c r="O1" s="299"/>
      <c r="P1" s="299"/>
      <c r="Q1" s="299"/>
      <c r="V1" s="299"/>
      <c r="W1" s="299"/>
      <c r="X1" s="299"/>
    </row>
    <row r="2" spans="1:24" s="9" customFormat="1" ht="16.5" customHeight="1">
      <c r="A2" s="300" t="str">
        <f>CONCATENATE("題目：某甲向證券公司債券部買入央債93-4一口，面額",E14,"元，")</f>
        <v>題目：某甲向證券公司債券部買入央債93-4一口，面額200000000元，</v>
      </c>
      <c r="F2" s="301">
        <f>B14</f>
        <v>39765</v>
      </c>
      <c r="G2" s="302" t="str">
        <f>CONCATENATE("買斷，成交殖利率",B16*100,"  %")</f>
        <v>買斷，成交殖利率3.725  %</v>
      </c>
      <c r="J2" s="299"/>
      <c r="K2" s="299"/>
      <c r="L2" s="299"/>
      <c r="M2" s="299"/>
      <c r="N2" s="299"/>
      <c r="O2" s="299"/>
      <c r="P2" s="299"/>
      <c r="Q2" s="299"/>
      <c r="V2" s="299"/>
      <c r="W2" s="299"/>
      <c r="X2" s="299"/>
    </row>
    <row r="3" spans="1:24" s="306" customFormat="1" ht="16.5" customHeight="1">
      <c r="A3" s="303"/>
      <c r="B3" s="304">
        <f>C14</f>
        <v>39813</v>
      </c>
      <c r="C3" s="305" t="str">
        <f>CONCATENATE("賣斷，成交殖利率",C16*100,"%。保證金交易的RS利率報價為",C18*100," %。試問：")</f>
        <v>賣斷，成交殖利率3.25%。保證金交易的RS利率報價為3.5 %。試問：</v>
      </c>
      <c r="G3" s="307"/>
      <c r="J3" s="303"/>
      <c r="K3" s="303"/>
      <c r="L3" s="303"/>
      <c r="M3" s="303"/>
      <c r="N3" s="303"/>
      <c r="O3" s="303"/>
      <c r="P3" s="303"/>
      <c r="Q3" s="303"/>
      <c r="V3" s="303"/>
      <c r="W3" s="303"/>
      <c r="X3" s="303"/>
    </row>
    <row r="4" spans="1:24" s="306" customFormat="1" ht="16.5" customHeight="1">
      <c r="A4" s="308" t="s">
        <v>1725</v>
      </c>
      <c r="B4" s="304">
        <f>B14</f>
        <v>39765</v>
      </c>
      <c r="C4" s="305" t="str">
        <f>CONCATENATE("買斷交易，某甲應付的成交總金額?","        答 ：$",ROUND(D33,0)," 元")</f>
        <v>買斷交易，某甲應付的成交總金額?        答 ：$180347799 元</v>
      </c>
      <c r="G4" s="307"/>
      <c r="J4" s="303"/>
      <c r="K4" s="303"/>
      <c r="L4" s="303"/>
      <c r="M4" s="303"/>
      <c r="N4" s="303"/>
      <c r="O4" s="303"/>
      <c r="P4" s="303"/>
      <c r="Q4" s="303"/>
      <c r="V4" s="303"/>
      <c r="W4" s="303"/>
      <c r="X4" s="303"/>
    </row>
    <row r="5" spans="1:24" s="9" customFormat="1" ht="16.5" customHeight="1">
      <c r="A5" s="309" t="str">
        <f>CONCATENATE("    (2)    買斷成交總金額當中之價格、利息各若干元?","        答：價格$",ROUND(D35,0)," 元；利息$",ROUND(D34,0)," 元")</f>
        <v>    (2)    買斷成交總金額當中之價格、利息各若干元?        答：價格$177172457 元；利息$3175342 元</v>
      </c>
      <c r="B5" s="214"/>
      <c r="C5" s="214"/>
      <c r="J5" s="299"/>
      <c r="K5" s="299"/>
      <c r="L5" s="299"/>
      <c r="M5" s="299"/>
      <c r="N5" s="299"/>
      <c r="O5" s="299"/>
      <c r="P5" s="299"/>
      <c r="Q5" s="299"/>
      <c r="V5" s="299"/>
      <c r="W5" s="299"/>
      <c r="X5" s="299"/>
    </row>
    <row r="6" spans="1:24" s="9" customFormat="1" ht="16.5" customHeight="1">
      <c r="A6" s="310" t="s">
        <v>1726</v>
      </c>
      <c r="B6" s="304">
        <f>B14</f>
        <v>39765</v>
      </c>
      <c r="C6" s="311" t="str">
        <f>CONCATENATE("買斷成交時，債券的修正後馬克雷存續期間為若干?","        答：修正後馬克雷存續期間為 ",ROUND(F32,2)," 年")</f>
        <v>買斷成交時，債券的修正後馬克雷存續期間為若干?        答：修正後馬克雷存續期間為 8.72 年</v>
      </c>
      <c r="J6" s="299"/>
      <c r="K6" s="299"/>
      <c r="L6" s="299"/>
      <c r="M6" s="299"/>
      <c r="N6" s="299"/>
      <c r="O6" s="299"/>
      <c r="P6" s="299"/>
      <c r="Q6" s="299"/>
      <c r="V6" s="299"/>
      <c r="W6" s="299"/>
      <c r="X6" s="299"/>
    </row>
    <row r="7" spans="1:24" s="9" customFormat="1" ht="16.5" customHeight="1">
      <c r="A7" s="310" t="s">
        <v>1236</v>
      </c>
      <c r="B7" s="304">
        <f>B14</f>
        <v>39765</v>
      </c>
      <c r="C7" s="309" t="str">
        <f>CONCATENATE("買斷成交時從事保證金交易時，應付保證金若干?","        答：應付保證金為$",ROUND(D16,0)," 元")</f>
        <v>買斷成交時從事保證金交易時，應付保證金若干?        答：應付保證金為$8720000 元</v>
      </c>
      <c r="I7" s="302"/>
      <c r="J7" s="299"/>
      <c r="K7" s="299"/>
      <c r="L7" s="299"/>
      <c r="M7" s="299"/>
      <c r="N7" s="299"/>
      <c r="O7" s="299"/>
      <c r="P7" s="299"/>
      <c r="Q7" s="299"/>
      <c r="R7" s="306"/>
      <c r="U7" s="302"/>
      <c r="V7" s="299"/>
      <c r="W7" s="299"/>
      <c r="X7" s="299"/>
    </row>
    <row r="8" spans="1:24" s="9" customFormat="1" ht="16.5" customHeight="1">
      <c r="A8" s="310" t="s">
        <v>1237</v>
      </c>
      <c r="B8" s="304">
        <f>C14</f>
        <v>39813</v>
      </c>
      <c r="C8" s="309" t="str">
        <f>CONCATENATE("某甲以成交殖利率",C16*100,"%賣斷予證券公司，試問投資報酬率為若干?","答：期間投資報酬率為 ",ROUND(100*(E18-D16)/D16,2)," %")</f>
        <v>某甲以成交殖利率3.25%賣斷予證券公司，試問投資報酬率為若干?答：期間投資報酬率為 87.86 %</v>
      </c>
      <c r="I8" s="302"/>
      <c r="J8" s="299"/>
      <c r="K8" s="299"/>
      <c r="L8" s="299"/>
      <c r="M8" s="299"/>
      <c r="N8" s="299"/>
      <c r="O8" s="299"/>
      <c r="P8" s="299"/>
      <c r="Q8" s="299"/>
      <c r="R8" s="306"/>
      <c r="U8" s="302"/>
      <c r="V8" s="299"/>
      <c r="W8" s="299"/>
      <c r="X8" s="299"/>
    </row>
    <row r="9" spans="1:24" s="9" customFormat="1" ht="16.5" customHeight="1" thickBot="1">
      <c r="A9" s="310" t="s">
        <v>1238</v>
      </c>
      <c r="B9" s="304">
        <f>C14</f>
        <v>39813</v>
      </c>
      <c r="C9" s="309" t="str">
        <f>CONCATENATE("某甲以成交殖利率",C16*100,"%賣斷予證券公司，試問投資報酬率為若干?","答：年化投資報酬率為 ",ROUND(F18*100,2)," %")</f>
        <v>某甲以成交殖利率3.25%賣斷予證券公司，試問投資報酬率為若干?答：年化投資報酬率為 668.11 %</v>
      </c>
      <c r="I9" s="302"/>
      <c r="J9" s="299"/>
      <c r="K9" s="299"/>
      <c r="L9" s="299"/>
      <c r="M9" s="299"/>
      <c r="N9" s="299"/>
      <c r="O9" s="299"/>
      <c r="P9" s="299"/>
      <c r="Q9" s="299"/>
      <c r="R9" s="3"/>
      <c r="U9" s="302"/>
      <c r="V9" s="299"/>
      <c r="W9" s="299"/>
      <c r="X9" s="299"/>
    </row>
    <row r="10" spans="2:21" ht="26.25" customHeight="1" thickTop="1">
      <c r="B10" s="1104" t="s">
        <v>1785</v>
      </c>
      <c r="C10" s="1105"/>
      <c r="D10" s="1105"/>
      <c r="E10" s="1106"/>
      <c r="F10" s="1110" t="str">
        <f>CONCATENATE("本計算題中，保證金每口取25倍Macaulay  duration進位後之萬元大整數；                      ",IF(B16&lt;C16,"YTMb &lt; YTMs",IF(B16&gt;C16,"YTMb &gt; YTMs","YTMb = YTMs")))</f>
        <v>本計算題中，保證金每口取25倍Macaulay  duration進位後之萬元大整數；                      YTMb &gt; YTMs</v>
      </c>
      <c r="G10" s="3"/>
      <c r="I10" s="313"/>
      <c r="U10" s="313"/>
    </row>
    <row r="11" spans="2:21" ht="26.25" customHeight="1">
      <c r="B11" s="1107"/>
      <c r="C11" s="1108"/>
      <c r="D11" s="1108"/>
      <c r="E11" s="1109"/>
      <c r="F11" s="1111"/>
      <c r="G11" s="3"/>
      <c r="I11" s="313"/>
      <c r="U11" s="313"/>
    </row>
    <row r="12" spans="2:21" ht="21" customHeight="1">
      <c r="B12" s="314" t="s">
        <v>1727</v>
      </c>
      <c r="C12" s="315">
        <v>39521</v>
      </c>
      <c r="D12" s="218" t="s">
        <v>1728</v>
      </c>
      <c r="E12" s="315">
        <v>43173</v>
      </c>
      <c r="F12" s="1112"/>
      <c r="G12" s="3"/>
      <c r="I12" s="313"/>
      <c r="U12" s="313"/>
    </row>
    <row r="13" spans="2:6" ht="22.5" customHeight="1">
      <c r="B13" s="316" t="s">
        <v>1729</v>
      </c>
      <c r="C13" s="317" t="s">
        <v>1730</v>
      </c>
      <c r="D13" s="317" t="s">
        <v>1731</v>
      </c>
      <c r="E13" s="317" t="s">
        <v>1732</v>
      </c>
      <c r="F13" s="318" t="s">
        <v>1733</v>
      </c>
    </row>
    <row r="14" spans="2:21" ht="22.5" customHeight="1">
      <c r="B14" s="319">
        <v>39765</v>
      </c>
      <c r="C14" s="320">
        <v>39813</v>
      </c>
      <c r="D14" s="321">
        <f>C14-B14</f>
        <v>48</v>
      </c>
      <c r="E14" s="322">
        <v>200000000</v>
      </c>
      <c r="F14" s="323">
        <v>0.02375</v>
      </c>
      <c r="G14" s="324"/>
      <c r="I14" s="313"/>
      <c r="S14" s="313"/>
      <c r="T14" s="313"/>
      <c r="U14" s="313"/>
    </row>
    <row r="15" spans="2:21" ht="32.25" customHeight="1" thickBot="1">
      <c r="B15" s="325" t="s">
        <v>1734</v>
      </c>
      <c r="C15" s="326" t="s">
        <v>1735</v>
      </c>
      <c r="D15" s="327" t="s">
        <v>1736</v>
      </c>
      <c r="E15" s="326" t="s">
        <v>1737</v>
      </c>
      <c r="F15" s="328" t="s">
        <v>1738</v>
      </c>
      <c r="G15" s="329" t="s">
        <v>1739</v>
      </c>
      <c r="I15" s="313"/>
      <c r="S15" s="313"/>
      <c r="T15" s="313"/>
      <c r="U15" s="313"/>
    </row>
    <row r="16" spans="2:21" ht="22.5" customHeight="1" thickBot="1" thickTop="1">
      <c r="B16" s="330">
        <v>0.03725</v>
      </c>
      <c r="C16" s="331">
        <v>0.0325</v>
      </c>
      <c r="D16" s="332">
        <f>(E14/50000000)*ROUNDUP(F32*25,0)*10000</f>
        <v>8720000</v>
      </c>
      <c r="E16" s="333">
        <f>C12</f>
        <v>39521</v>
      </c>
      <c r="F16" s="334">
        <v>39886</v>
      </c>
      <c r="G16" s="335">
        <f>IF(D14&lt;365,0,INT(D14/365)*E14*F14)</f>
        <v>0</v>
      </c>
      <c r="I16" s="313"/>
      <c r="M16" s="336">
        <f>K20/L20</f>
        <v>0.3315068493150685</v>
      </c>
      <c r="S16" s="313"/>
      <c r="T16" s="313"/>
      <c r="U16" s="313"/>
    </row>
    <row r="17" spans="2:21" ht="20.25" customHeight="1" thickBot="1" thickTop="1">
      <c r="B17" s="337" t="s">
        <v>1740</v>
      </c>
      <c r="C17" s="338" t="s">
        <v>1741</v>
      </c>
      <c r="D17" s="339" t="s">
        <v>1742</v>
      </c>
      <c r="E17" s="340" t="s">
        <v>1743</v>
      </c>
      <c r="F17" s="341" t="s">
        <v>1744</v>
      </c>
      <c r="G17" s="342" t="s">
        <v>1745</v>
      </c>
      <c r="I17" s="336"/>
      <c r="M17" s="336">
        <f>P20/Q20</f>
        <v>0.2</v>
      </c>
      <c r="S17" s="336">
        <f>MIN(S21:S31)</f>
        <v>0.3315068493150685</v>
      </c>
      <c r="U17" s="336">
        <f>MIN(U21:U31)</f>
        <v>0.2</v>
      </c>
    </row>
    <row r="18" spans="2:21" ht="20.25" customHeight="1" thickBot="1" thickTop="1">
      <c r="B18" s="343">
        <f>D33-D16</f>
        <v>171627799.06195524</v>
      </c>
      <c r="C18" s="344">
        <v>0.035</v>
      </c>
      <c r="D18" s="345">
        <f>B18*(1+(D14/365)*C18)</f>
        <v>172417757.15078834</v>
      </c>
      <c r="E18" s="346">
        <f>E33-D18+IF(D14&lt;365,0,INT(D14/365)*E14*F14)</f>
        <v>16381505.601258516</v>
      </c>
      <c r="F18" s="347">
        <f>((E18-D16)/D16)*(365/D14)</f>
        <v>6.6811198978864645</v>
      </c>
      <c r="G18" s="348">
        <f>D18-B18</f>
        <v>789958.0888330936</v>
      </c>
      <c r="I18" s="1113" t="s">
        <v>1746</v>
      </c>
      <c r="J18" s="1114"/>
      <c r="K18" s="1114"/>
      <c r="L18" s="1114"/>
      <c r="M18" s="1115"/>
      <c r="N18" s="1113" t="s">
        <v>1747</v>
      </c>
      <c r="O18" s="1127"/>
      <c r="P18" s="1127"/>
      <c r="Q18" s="1128"/>
      <c r="R18" s="1129" t="s">
        <v>1748</v>
      </c>
      <c r="S18" s="1129" t="s">
        <v>1749</v>
      </c>
      <c r="T18" s="1129" t="s">
        <v>1750</v>
      </c>
      <c r="U18" s="1116" t="s">
        <v>1751</v>
      </c>
    </row>
    <row r="19" spans="1:24" s="9" customFormat="1" ht="20.25" customHeight="1" thickBot="1" thickTop="1">
      <c r="A19" s="299"/>
      <c r="B19" s="1118" t="s">
        <v>1752</v>
      </c>
      <c r="C19" s="1119"/>
      <c r="D19" s="1119"/>
      <c r="E19" s="1119"/>
      <c r="F19" s="681" t="str">
        <f>IF(E18&gt;D16,CONCATENATE("淨利 = $",ROUND(E18-D16,0)),CONCATENATE("淨損 = $",ROUND(E18-D16,0)))</f>
        <v>淨利 = $7661506</v>
      </c>
      <c r="G19" s="350">
        <f>E18-D16+G18</f>
        <v>8451463.69009161</v>
      </c>
      <c r="I19" s="351"/>
      <c r="J19" s="352"/>
      <c r="K19" s="353" t="s">
        <v>1753</v>
      </c>
      <c r="L19" s="354" t="s">
        <v>1754</v>
      </c>
      <c r="M19" s="355">
        <f>SUM(M21:M31)</f>
        <v>39886</v>
      </c>
      <c r="N19" s="356"/>
      <c r="O19" s="303"/>
      <c r="P19" s="353" t="s">
        <v>1755</v>
      </c>
      <c r="Q19" s="354" t="s">
        <v>1756</v>
      </c>
      <c r="R19" s="1130"/>
      <c r="S19" s="1130"/>
      <c r="T19" s="1130"/>
      <c r="U19" s="1117"/>
      <c r="V19" s="299"/>
      <c r="W19" s="299"/>
      <c r="X19" s="299"/>
    </row>
    <row r="20" spans="1:24" s="9" customFormat="1" ht="36" customHeight="1" thickBot="1" thickTop="1">
      <c r="A20" s="357" t="s">
        <v>1757</v>
      </c>
      <c r="B20" s="358" t="s">
        <v>1758</v>
      </c>
      <c r="C20" s="219" t="s">
        <v>1759</v>
      </c>
      <c r="D20" s="85" t="s">
        <v>1760</v>
      </c>
      <c r="E20" s="220" t="s">
        <v>1761</v>
      </c>
      <c r="F20" s="359" t="s">
        <v>1762</v>
      </c>
      <c r="G20" s="360" t="s">
        <v>1763</v>
      </c>
      <c r="I20" s="361" t="s">
        <v>1764</v>
      </c>
      <c r="J20" s="362"/>
      <c r="K20" s="363">
        <f>F16-B14</f>
        <v>121</v>
      </c>
      <c r="L20" s="364">
        <f>F16-E16</f>
        <v>365</v>
      </c>
      <c r="M20" s="355">
        <f>M19+L20</f>
        <v>40251</v>
      </c>
      <c r="N20" s="361" t="s">
        <v>1765</v>
      </c>
      <c r="O20" s="363"/>
      <c r="P20" s="363">
        <f>F16-C14</f>
        <v>73</v>
      </c>
      <c r="Q20" s="364">
        <f>F16-E16</f>
        <v>365</v>
      </c>
      <c r="R20" s="365">
        <f>F16-B14</f>
        <v>121</v>
      </c>
      <c r="S20" s="366">
        <f>L20</f>
        <v>365</v>
      </c>
      <c r="T20" s="367">
        <f>P20</f>
        <v>73</v>
      </c>
      <c r="U20" s="368">
        <f>Q20</f>
        <v>365</v>
      </c>
      <c r="V20" s="299"/>
      <c r="W20" s="299"/>
      <c r="X20" s="299"/>
    </row>
    <row r="21" spans="1:21" ht="14.25" customHeight="1" thickTop="1">
      <c r="A21" s="369">
        <f aca="true" t="shared" si="0" ref="A21:A31">IF(((B21-$C$12)/365)-(($B$14-$C$12)/365)&lt;0,0,INT(((B21-$C$12)/365)-(($B$14-$C$12)/365)))</f>
        <v>0</v>
      </c>
      <c r="B21" s="370">
        <v>39886</v>
      </c>
      <c r="C21" s="371">
        <f>1000000*F14</f>
        <v>23750</v>
      </c>
      <c r="D21" s="372">
        <f aca="true" t="shared" si="1" ref="D21:D31">IF(AND(A21=0,R21=0),0,C21/((1+$B$16)^(A21+$K$20/$L$20)))</f>
        <v>23463.788950695365</v>
      </c>
      <c r="E21" s="372">
        <f aca="true" t="shared" si="2" ref="E21:E31">IF(AND(T21=0,N21=0),0,C21/((1+$C$16)^(A21+$T$20/$U$20)))</f>
        <v>23598.56538257818</v>
      </c>
      <c r="F21" s="373">
        <f aca="true" t="shared" si="3" ref="F21:F31">IF(AND(A21=0,R21=0),0,((-1)*C21*(A21+$K$20/$L$20))/((1+$B$16)^(A21+$K$20/$L$20+1)))</f>
        <v>-7499.066520162679</v>
      </c>
      <c r="G21" s="374">
        <f aca="true" t="shared" si="4" ref="G21:G31">IF(AND(T21=0,N21=0),0,((-1)*C21*(A21+$T$20/$U$20))/((1+$C$16)^(A21+$T$20/$U$20+1)))</f>
        <v>-4571.150679434031</v>
      </c>
      <c r="I21" s="375">
        <f aca="true" t="shared" si="5" ref="I21:I31">A21</f>
        <v>0</v>
      </c>
      <c r="J21" s="352">
        <f>IF(((B21-$C$12)/365)-(($B$14-$C$12)/365)&lt;0,0,B21-$B$14)</f>
        <v>121</v>
      </c>
      <c r="K21" s="376">
        <f aca="true" t="shared" si="6" ref="K21:K29">IF(A21=1,R20,"")</f>
      </c>
      <c r="L21" s="377">
        <f aca="true" t="shared" si="7" ref="L21:L29">IF(AND(I20=0,I21&gt;0),B21-B20,"")</f>
      </c>
      <c r="M21" s="378">
        <f aca="true" t="shared" si="8" ref="M21:M29">IF(AND(I20=0,I21&gt;0),B20,"")</f>
      </c>
      <c r="N21" s="352">
        <f aca="true" t="shared" si="9" ref="N21:N31">IF(((B21-$C$12)/365)-(($C$14-$C$12)/365)&lt;0,0,INT(((B21-$C$12)/365)-(($C$14-$C$12)/365)))</f>
        <v>0</v>
      </c>
      <c r="O21" s="376">
        <f>IF(((B21-$C$12)/365)-(($C$14-$C$12)/365)&lt;0,0,B21-$C$14)</f>
        <v>73</v>
      </c>
      <c r="P21" s="376">
        <f aca="true" t="shared" si="10" ref="P21:P29">IF(N21=1,O20,"")</f>
      </c>
      <c r="Q21" s="377"/>
      <c r="R21" s="379">
        <f aca="true" t="shared" si="11" ref="R21:R31">IF(((B21-$C$12)/365)-(($B$14-$C$12)/365)&lt;0,0,B21-$B$14)</f>
        <v>121</v>
      </c>
      <c r="S21" s="380">
        <f aca="true" t="shared" si="12" ref="S21:S32">IF(R21=0,"",INT(R21/$S$20)+$R$20/$S$20)</f>
        <v>0.3315068493150685</v>
      </c>
      <c r="T21" s="379">
        <f aca="true" t="shared" si="13" ref="T21:T31">IF(((B21-$C$12)/365)-(($C$14-$C$12)/365)&lt;0,0,B21-$C$14)</f>
        <v>73</v>
      </c>
      <c r="U21" s="381">
        <f aca="true" t="shared" si="14" ref="U21:U32">IF(T21=0,"",INT(T21/$U$20)+$T$20/$U$20)</f>
        <v>0.2</v>
      </c>
    </row>
    <row r="22" spans="1:21" ht="14.25" customHeight="1">
      <c r="A22" s="369">
        <f t="shared" si="0"/>
        <v>1</v>
      </c>
      <c r="B22" s="370">
        <f>B21+365</f>
        <v>40251</v>
      </c>
      <c r="C22" s="221">
        <f aca="true" t="shared" si="15" ref="C22:C30">$C$21</f>
        <v>23750</v>
      </c>
      <c r="D22" s="372">
        <f t="shared" si="1"/>
        <v>22621.151073217996</v>
      </c>
      <c r="E22" s="372">
        <f t="shared" si="2"/>
        <v>22855.753397170156</v>
      </c>
      <c r="F22" s="373">
        <f t="shared" si="3"/>
        <v>-29038.53226645522</v>
      </c>
      <c r="G22" s="374">
        <f t="shared" si="4"/>
        <v>-26563.587483393883</v>
      </c>
      <c r="I22" s="375">
        <f t="shared" si="5"/>
        <v>1</v>
      </c>
      <c r="J22" s="352">
        <f aca="true" t="shared" si="16" ref="J22:J31">R22-R21</f>
        <v>365</v>
      </c>
      <c r="K22" s="376">
        <f t="shared" si="6"/>
        <v>121</v>
      </c>
      <c r="L22" s="377">
        <f t="shared" si="7"/>
        <v>365</v>
      </c>
      <c r="M22" s="378">
        <f t="shared" si="8"/>
        <v>39886</v>
      </c>
      <c r="N22" s="352">
        <f t="shared" si="9"/>
        <v>1</v>
      </c>
      <c r="O22" s="376">
        <f aca="true" t="shared" si="17" ref="O22:O31">T22-T21</f>
        <v>365</v>
      </c>
      <c r="P22" s="376">
        <f t="shared" si="10"/>
        <v>73</v>
      </c>
      <c r="Q22" s="377">
        <f aca="true" t="shared" si="18" ref="Q22:Q29">IF(AND(N21=0,N22&gt;0),B22-B21,"")</f>
        <v>365</v>
      </c>
      <c r="R22" s="379">
        <f t="shared" si="11"/>
        <v>486</v>
      </c>
      <c r="S22" s="380">
        <f t="shared" si="12"/>
        <v>1.3315068493150686</v>
      </c>
      <c r="T22" s="379">
        <f t="shared" si="13"/>
        <v>438</v>
      </c>
      <c r="U22" s="381">
        <f t="shared" si="14"/>
        <v>1.2</v>
      </c>
    </row>
    <row r="23" spans="1:21" ht="14.25" customHeight="1">
      <c r="A23" s="369">
        <f t="shared" si="0"/>
        <v>2</v>
      </c>
      <c r="B23" s="370">
        <f>B22+365</f>
        <v>40616</v>
      </c>
      <c r="C23" s="221">
        <f t="shared" si="15"/>
        <v>23750</v>
      </c>
      <c r="D23" s="372">
        <f t="shared" si="1"/>
        <v>21808.774233037355</v>
      </c>
      <c r="E23" s="372">
        <f t="shared" si="2"/>
        <v>22136.322902828237</v>
      </c>
      <c r="F23" s="373">
        <f t="shared" si="3"/>
        <v>-49021.264400571294</v>
      </c>
      <c r="G23" s="374">
        <f t="shared" si="4"/>
        <v>-47166.983424912476</v>
      </c>
      <c r="I23" s="375">
        <f t="shared" si="5"/>
        <v>2</v>
      </c>
      <c r="J23" s="352">
        <f t="shared" si="16"/>
        <v>365</v>
      </c>
      <c r="K23" s="376">
        <f t="shared" si="6"/>
      </c>
      <c r="L23" s="377">
        <f t="shared" si="7"/>
      </c>
      <c r="M23" s="378">
        <f t="shared" si="8"/>
      </c>
      <c r="N23" s="352">
        <f t="shared" si="9"/>
        <v>2</v>
      </c>
      <c r="O23" s="376">
        <f t="shared" si="17"/>
        <v>365</v>
      </c>
      <c r="P23" s="376">
        <f t="shared" si="10"/>
      </c>
      <c r="Q23" s="377">
        <f t="shared" si="18"/>
      </c>
      <c r="R23" s="379">
        <f t="shared" si="11"/>
        <v>851</v>
      </c>
      <c r="S23" s="380">
        <f t="shared" si="12"/>
        <v>2.3315068493150686</v>
      </c>
      <c r="T23" s="379">
        <f t="shared" si="13"/>
        <v>803</v>
      </c>
      <c r="U23" s="381">
        <f t="shared" si="14"/>
        <v>2.2</v>
      </c>
    </row>
    <row r="24" spans="1:21" ht="14.25" customHeight="1">
      <c r="A24" s="369">
        <f t="shared" si="0"/>
        <v>3</v>
      </c>
      <c r="B24" s="370">
        <f>B23+365+1</f>
        <v>40982</v>
      </c>
      <c r="C24" s="221">
        <f t="shared" si="15"/>
        <v>23750</v>
      </c>
      <c r="D24" s="372">
        <f t="shared" si="1"/>
        <v>21025.57168767159</v>
      </c>
      <c r="E24" s="372">
        <f t="shared" si="2"/>
        <v>21439.537920414758</v>
      </c>
      <c r="F24" s="373">
        <f t="shared" si="3"/>
        <v>-67531.2953369418</v>
      </c>
      <c r="G24" s="374">
        <f t="shared" si="4"/>
        <v>-66446.99403905784</v>
      </c>
      <c r="I24" s="375">
        <f t="shared" si="5"/>
        <v>3</v>
      </c>
      <c r="J24" s="352">
        <f t="shared" si="16"/>
        <v>366</v>
      </c>
      <c r="K24" s="376">
        <f t="shared" si="6"/>
      </c>
      <c r="L24" s="377">
        <f t="shared" si="7"/>
      </c>
      <c r="M24" s="378">
        <f t="shared" si="8"/>
      </c>
      <c r="N24" s="352">
        <f t="shared" si="9"/>
        <v>3</v>
      </c>
      <c r="O24" s="376">
        <f t="shared" si="17"/>
        <v>366</v>
      </c>
      <c r="P24" s="376">
        <f t="shared" si="10"/>
      </c>
      <c r="Q24" s="377">
        <f t="shared" si="18"/>
      </c>
      <c r="R24" s="379">
        <f t="shared" si="11"/>
        <v>1217</v>
      </c>
      <c r="S24" s="380">
        <f t="shared" si="12"/>
        <v>3.3315068493150686</v>
      </c>
      <c r="T24" s="379">
        <f t="shared" si="13"/>
        <v>1169</v>
      </c>
      <c r="U24" s="381">
        <f t="shared" si="14"/>
        <v>3.2</v>
      </c>
    </row>
    <row r="25" spans="1:21" ht="14.25" customHeight="1">
      <c r="A25" s="369">
        <f t="shared" si="0"/>
        <v>4</v>
      </c>
      <c r="B25" s="370">
        <f>B24+365</f>
        <v>41347</v>
      </c>
      <c r="C25" s="221">
        <f t="shared" si="15"/>
        <v>23750</v>
      </c>
      <c r="D25" s="372">
        <f t="shared" si="1"/>
        <v>20270.495722026113</v>
      </c>
      <c r="E25" s="372">
        <f t="shared" si="2"/>
        <v>20764.685637205577</v>
      </c>
      <c r="F25" s="373">
        <f t="shared" si="3"/>
        <v>-84648.62960613922</v>
      </c>
      <c r="G25" s="374">
        <f t="shared" si="4"/>
        <v>-84466.51784625997</v>
      </c>
      <c r="I25" s="375">
        <f t="shared" si="5"/>
        <v>4</v>
      </c>
      <c r="J25" s="352">
        <f t="shared" si="16"/>
        <v>365</v>
      </c>
      <c r="K25" s="376">
        <f t="shared" si="6"/>
      </c>
      <c r="L25" s="377">
        <f t="shared" si="7"/>
      </c>
      <c r="M25" s="378">
        <f t="shared" si="8"/>
      </c>
      <c r="N25" s="352">
        <f t="shared" si="9"/>
        <v>4</v>
      </c>
      <c r="O25" s="376">
        <f t="shared" si="17"/>
        <v>365</v>
      </c>
      <c r="P25" s="376">
        <f t="shared" si="10"/>
      </c>
      <c r="Q25" s="377">
        <f t="shared" si="18"/>
      </c>
      <c r="R25" s="379">
        <f t="shared" si="11"/>
        <v>1582</v>
      </c>
      <c r="S25" s="380">
        <f t="shared" si="12"/>
        <v>4.331506849315068</v>
      </c>
      <c r="T25" s="379">
        <f t="shared" si="13"/>
        <v>1534</v>
      </c>
      <c r="U25" s="381">
        <f t="shared" si="14"/>
        <v>4.2</v>
      </c>
    </row>
    <row r="26" spans="1:21" ht="14.25" customHeight="1">
      <c r="A26" s="369">
        <f t="shared" si="0"/>
        <v>5</v>
      </c>
      <c r="B26" s="370">
        <f>B25+365</f>
        <v>41712</v>
      </c>
      <c r="C26" s="221">
        <f t="shared" si="15"/>
        <v>23750</v>
      </c>
      <c r="D26" s="372">
        <f t="shared" si="1"/>
        <v>19542.536246831638</v>
      </c>
      <c r="E26" s="372">
        <f t="shared" si="2"/>
        <v>20111.075677680947</v>
      </c>
      <c r="F26" s="373">
        <f t="shared" si="3"/>
        <v>-100449.42477991887</v>
      </c>
      <c r="G26" s="374">
        <f t="shared" si="4"/>
        <v>-101285.80486580235</v>
      </c>
      <c r="I26" s="375">
        <f t="shared" si="5"/>
        <v>5</v>
      </c>
      <c r="J26" s="352">
        <f t="shared" si="16"/>
        <v>365</v>
      </c>
      <c r="K26" s="376">
        <f t="shared" si="6"/>
      </c>
      <c r="L26" s="377">
        <f t="shared" si="7"/>
      </c>
      <c r="M26" s="378">
        <f t="shared" si="8"/>
      </c>
      <c r="N26" s="352">
        <f t="shared" si="9"/>
        <v>5</v>
      </c>
      <c r="O26" s="376">
        <f t="shared" si="17"/>
        <v>365</v>
      </c>
      <c r="P26" s="376">
        <f t="shared" si="10"/>
      </c>
      <c r="Q26" s="377">
        <f t="shared" si="18"/>
      </c>
      <c r="R26" s="379">
        <f t="shared" si="11"/>
        <v>1947</v>
      </c>
      <c r="S26" s="380">
        <f t="shared" si="12"/>
        <v>5.331506849315068</v>
      </c>
      <c r="T26" s="379">
        <f t="shared" si="13"/>
        <v>1899</v>
      </c>
      <c r="U26" s="381">
        <f t="shared" si="14"/>
        <v>5.2</v>
      </c>
    </row>
    <row r="27" spans="1:21" ht="14.25" customHeight="1">
      <c r="A27" s="369">
        <f t="shared" si="0"/>
        <v>6</v>
      </c>
      <c r="B27" s="370">
        <f>B26+365</f>
        <v>42077</v>
      </c>
      <c r="C27" s="221">
        <f t="shared" si="15"/>
        <v>23750</v>
      </c>
      <c r="D27" s="372">
        <f t="shared" si="1"/>
        <v>18840.719447415413</v>
      </c>
      <c r="E27" s="372">
        <f t="shared" si="2"/>
        <v>19478.03939726968</v>
      </c>
      <c r="F27" s="373">
        <f t="shared" si="3"/>
        <v>-115006.16459612848</v>
      </c>
      <c r="G27" s="374">
        <f t="shared" si="4"/>
        <v>-116962.56102960971</v>
      </c>
      <c r="I27" s="375">
        <f t="shared" si="5"/>
        <v>6</v>
      </c>
      <c r="J27" s="352">
        <f t="shared" si="16"/>
        <v>365</v>
      </c>
      <c r="K27" s="376">
        <f t="shared" si="6"/>
      </c>
      <c r="L27" s="377">
        <f t="shared" si="7"/>
      </c>
      <c r="M27" s="378">
        <f t="shared" si="8"/>
      </c>
      <c r="N27" s="352">
        <f t="shared" si="9"/>
        <v>6</v>
      </c>
      <c r="O27" s="376">
        <f t="shared" si="17"/>
        <v>365</v>
      </c>
      <c r="P27" s="376">
        <f t="shared" si="10"/>
      </c>
      <c r="Q27" s="377">
        <f t="shared" si="18"/>
      </c>
      <c r="R27" s="379">
        <f t="shared" si="11"/>
        <v>2312</v>
      </c>
      <c r="S27" s="380">
        <f t="shared" si="12"/>
        <v>6.331506849315068</v>
      </c>
      <c r="T27" s="379">
        <f t="shared" si="13"/>
        <v>2264</v>
      </c>
      <c r="U27" s="381">
        <f t="shared" si="14"/>
        <v>6.2</v>
      </c>
    </row>
    <row r="28" spans="1:21" ht="14.25" customHeight="1">
      <c r="A28" s="369">
        <f t="shared" si="0"/>
        <v>7</v>
      </c>
      <c r="B28" s="370">
        <f>B27+365+1</f>
        <v>42443</v>
      </c>
      <c r="C28" s="221">
        <f t="shared" si="15"/>
        <v>23750</v>
      </c>
      <c r="D28" s="372">
        <f t="shared" si="1"/>
        <v>18164.106480998227</v>
      </c>
      <c r="E28" s="372">
        <f t="shared" si="2"/>
        <v>18864.92919832415</v>
      </c>
      <c r="F28" s="373">
        <f t="shared" si="3"/>
        <v>-128387.82461038971</v>
      </c>
      <c r="G28" s="374">
        <f t="shared" si="4"/>
        <v>-131552.0486469093</v>
      </c>
      <c r="I28" s="375">
        <f t="shared" si="5"/>
        <v>7</v>
      </c>
      <c r="J28" s="352">
        <f t="shared" si="16"/>
        <v>366</v>
      </c>
      <c r="K28" s="376">
        <f t="shared" si="6"/>
      </c>
      <c r="L28" s="377">
        <f t="shared" si="7"/>
      </c>
      <c r="M28" s="378">
        <f t="shared" si="8"/>
      </c>
      <c r="N28" s="352">
        <f t="shared" si="9"/>
        <v>7</v>
      </c>
      <c r="O28" s="376">
        <f t="shared" si="17"/>
        <v>366</v>
      </c>
      <c r="P28" s="376">
        <f t="shared" si="10"/>
      </c>
      <c r="Q28" s="377">
        <f t="shared" si="18"/>
      </c>
      <c r="R28" s="379">
        <f t="shared" si="11"/>
        <v>2678</v>
      </c>
      <c r="S28" s="380">
        <f t="shared" si="12"/>
        <v>7.331506849315068</v>
      </c>
      <c r="T28" s="379">
        <f t="shared" si="13"/>
        <v>2630</v>
      </c>
      <c r="U28" s="381">
        <f t="shared" si="14"/>
        <v>7.2</v>
      </c>
    </row>
    <row r="29" spans="1:21" ht="14.25" customHeight="1">
      <c r="A29" s="369">
        <f t="shared" si="0"/>
        <v>8</v>
      </c>
      <c r="B29" s="370">
        <f>B28+365</f>
        <v>42808</v>
      </c>
      <c r="C29" s="221">
        <f t="shared" si="15"/>
        <v>23750</v>
      </c>
      <c r="D29" s="372">
        <f t="shared" si="1"/>
        <v>17511.792220774383</v>
      </c>
      <c r="E29" s="372">
        <f t="shared" si="2"/>
        <v>18271.117867626293</v>
      </c>
      <c r="F29" s="373">
        <f t="shared" si="3"/>
        <v>-140660.0306880348</v>
      </c>
      <c r="G29" s="374">
        <f t="shared" si="4"/>
        <v>-145107.1830649255</v>
      </c>
      <c r="I29" s="375">
        <f t="shared" si="5"/>
        <v>8</v>
      </c>
      <c r="J29" s="352">
        <f t="shared" si="16"/>
        <v>365</v>
      </c>
      <c r="K29" s="376">
        <f t="shared" si="6"/>
      </c>
      <c r="L29" s="377">
        <f t="shared" si="7"/>
      </c>
      <c r="M29" s="378">
        <f t="shared" si="8"/>
      </c>
      <c r="N29" s="352">
        <f t="shared" si="9"/>
        <v>8</v>
      </c>
      <c r="O29" s="376">
        <f t="shared" si="17"/>
        <v>365</v>
      </c>
      <c r="P29" s="376">
        <f t="shared" si="10"/>
      </c>
      <c r="Q29" s="377">
        <f t="shared" si="18"/>
      </c>
      <c r="R29" s="379">
        <f t="shared" si="11"/>
        <v>3043</v>
      </c>
      <c r="S29" s="380">
        <f t="shared" si="12"/>
        <v>8.331506849315069</v>
      </c>
      <c r="T29" s="379">
        <f t="shared" si="13"/>
        <v>2995</v>
      </c>
      <c r="U29" s="381">
        <f t="shared" si="14"/>
        <v>8.2</v>
      </c>
    </row>
    <row r="30" spans="1:21" ht="14.25" customHeight="1">
      <c r="A30" s="369">
        <f t="shared" si="0"/>
        <v>9</v>
      </c>
      <c r="B30" s="370">
        <f>B29+365</f>
        <v>43173</v>
      </c>
      <c r="C30" s="221">
        <f t="shared" si="15"/>
        <v>23750</v>
      </c>
      <c r="D30" s="372">
        <f>IF(AND(A30=0,R30=0),0,C30/((1+$B$16)^(A30+$K$20/$L$20)))</f>
        <v>16882.90404509461</v>
      </c>
      <c r="E30" s="372">
        <f>IF(AND(T30=0,N30=0),0,C30/((1+$C$16)^(A30+$T$20/$U$20)))</f>
        <v>17695.997934747014</v>
      </c>
      <c r="F30" s="373">
        <f>IF(AND(A30=0,R30=0),0,((-1)*C30*(A30+$K$20/$L$20))/((1+$B$16)^(A30+$K$20/$L$20+1)))</f>
        <v>-151885.2106369047</v>
      </c>
      <c r="G30" s="374">
        <f>IF(AND(T30=0,N30=0),0,((-1)*C30*(A30+$T$20/$U$20))/((1+$C$16)^(A30+$T$20/$U$20+1)))</f>
        <v>-157678.6256655424</v>
      </c>
      <c r="I30" s="375">
        <f>A30</f>
        <v>9</v>
      </c>
      <c r="J30" s="352">
        <f t="shared" si="16"/>
        <v>365</v>
      </c>
      <c r="K30" s="376">
        <f>IF(A30=1,R28,"")</f>
      </c>
      <c r="L30" s="377">
        <f>IF(AND(I28=0,I30&gt;0),B30-B28,"")</f>
      </c>
      <c r="M30" s="378">
        <f>IF(AND(I28=0,I30&gt;0),B28,"")</f>
      </c>
      <c r="N30" s="352">
        <f>IF(((B30-$C$12)/365)-(($C$14-$C$12)/365)&lt;0,0,INT(((B30-$C$12)/365)-(($C$14-$C$12)/365)))</f>
        <v>9</v>
      </c>
      <c r="O30" s="376">
        <f t="shared" si="17"/>
        <v>365</v>
      </c>
      <c r="P30" s="376">
        <f>IF(N30=1,O28,"")</f>
      </c>
      <c r="Q30" s="377">
        <f>IF(AND(N28=0,N30&gt;0),B30-B28,"")</f>
      </c>
      <c r="R30" s="379">
        <f>IF(((B30-$C$12)/365)-(($B$14-$C$12)/365)&lt;0,0,B30-$B$14)</f>
        <v>3408</v>
      </c>
      <c r="S30" s="380">
        <f t="shared" si="12"/>
        <v>9.331506849315069</v>
      </c>
      <c r="T30" s="379">
        <f>IF(((B30-$C$12)/365)-(($C$14-$C$12)/365)&lt;0,0,B30-$C$14)</f>
        <v>3360</v>
      </c>
      <c r="U30" s="381">
        <f t="shared" si="14"/>
        <v>9.2</v>
      </c>
    </row>
    <row r="31" spans="1:21" ht="14.25" customHeight="1">
      <c r="A31" s="369">
        <f t="shared" si="0"/>
        <v>10</v>
      </c>
      <c r="B31" s="370">
        <f>B30+365</f>
        <v>43538</v>
      </c>
      <c r="C31" s="221">
        <f>$C$21+1000000</f>
        <v>1023750</v>
      </c>
      <c r="D31" s="372">
        <f t="shared" si="1"/>
        <v>701607.1552020136</v>
      </c>
      <c r="E31" s="372">
        <f t="shared" si="2"/>
        <v>738780.2884443892</v>
      </c>
      <c r="F31" s="373">
        <f t="shared" si="3"/>
        <v>-6988343.3400800815</v>
      </c>
      <c r="G31" s="374">
        <f t="shared" si="4"/>
        <v>-7298362.171557163</v>
      </c>
      <c r="I31" s="375">
        <f t="shared" si="5"/>
        <v>10</v>
      </c>
      <c r="J31" s="352">
        <f t="shared" si="16"/>
        <v>365</v>
      </c>
      <c r="K31" s="376">
        <f>IF(A31=1,R29,"")</f>
      </c>
      <c r="L31" s="377">
        <f>IF(AND(I29=0,I31&gt;0),B31-B29,"")</f>
      </c>
      <c r="M31" s="378">
        <f>IF(AND(I29=0,I31&gt;0),B29,"")</f>
      </c>
      <c r="N31" s="352">
        <f t="shared" si="9"/>
        <v>10</v>
      </c>
      <c r="O31" s="376">
        <f t="shared" si="17"/>
        <v>365</v>
      </c>
      <c r="P31" s="376">
        <f>IF(N31=1,O29,"")</f>
      </c>
      <c r="Q31" s="377">
        <f>IF(AND(N29=0,N31&gt;0),B31-B29,"")</f>
      </c>
      <c r="R31" s="379">
        <f t="shared" si="11"/>
        <v>3773</v>
      </c>
      <c r="S31" s="380">
        <f t="shared" si="12"/>
        <v>10.331506849315069</v>
      </c>
      <c r="T31" s="379">
        <f t="shared" si="13"/>
        <v>3725</v>
      </c>
      <c r="U31" s="381">
        <f t="shared" si="14"/>
        <v>10.2</v>
      </c>
    </row>
    <row r="32" spans="1:24" s="9" customFormat="1" ht="25.5" customHeight="1" thickBot="1">
      <c r="A32" s="299"/>
      <c r="B32" s="1120" t="s">
        <v>1766</v>
      </c>
      <c r="C32" s="1121"/>
      <c r="D32" s="222">
        <f>SUM(D21:D31)</f>
        <v>901738.9953097762</v>
      </c>
      <c r="E32" s="222">
        <f>SUM(E21:E31)</f>
        <v>943996.3137602343</v>
      </c>
      <c r="F32" s="382">
        <f>G33/D32</f>
        <v>8.71923120150828</v>
      </c>
      <c r="G32" s="383">
        <f>-SUM(G21:G31)</f>
        <v>8180163.62830301</v>
      </c>
      <c r="I32" s="384"/>
      <c r="J32" s="299"/>
      <c r="K32" s="376">
        <f>IF(A32=1,#REF!,"")</f>
      </c>
      <c r="L32" s="377" t="e">
        <f>IF(AND(#REF!=0,I32&gt;0),B32-#REF!,"")</f>
        <v>#REF!</v>
      </c>
      <c r="M32" s="299"/>
      <c r="N32" s="299" t="e">
        <f>IF(#REF!=0,1,"")</f>
        <v>#REF!</v>
      </c>
      <c r="O32" s="376"/>
      <c r="P32" s="376" t="e">
        <f>IF(N32=1,#REF!,"")</f>
        <v>#REF!</v>
      </c>
      <c r="Q32" s="377" t="e">
        <f>IF(AND(#REF!=0,N32&gt;0),#REF!-#REF!,"")</f>
        <v>#REF!</v>
      </c>
      <c r="S32" s="380">
        <f t="shared" si="12"/>
      </c>
      <c r="T32" s="379"/>
      <c r="U32" s="381">
        <f t="shared" si="14"/>
      </c>
      <c r="V32" s="299"/>
      <c r="W32" s="299"/>
      <c r="X32" s="299"/>
    </row>
    <row r="33" spans="1:24" s="9" customFormat="1" ht="20.25" customHeight="1" thickBot="1" thickTop="1">
      <c r="A33" s="299"/>
      <c r="B33" s="1122" t="s">
        <v>1767</v>
      </c>
      <c r="C33" s="1123"/>
      <c r="D33" s="509">
        <f>D32*(E14/1000000)</f>
        <v>180347799.06195524</v>
      </c>
      <c r="E33" s="509">
        <f>E32*(E14/1000000)</f>
        <v>188799262.75204685</v>
      </c>
      <c r="F33" s="386">
        <f>F32*(1+$B$16)</f>
        <v>9.044022563764463</v>
      </c>
      <c r="G33" s="387">
        <f>-SUM(F21:F31)</f>
        <v>7862470.783521729</v>
      </c>
      <c r="I33" s="388"/>
      <c r="J33" s="299"/>
      <c r="K33" s="299"/>
      <c r="L33" s="299"/>
      <c r="M33" s="299"/>
      <c r="N33" s="299"/>
      <c r="O33" s="299"/>
      <c r="P33" s="299"/>
      <c r="Q33" s="299"/>
      <c r="S33" s="1124">
        <f>(-1)*SUM(G22:G31)/E32</f>
        <v>8.66061907070126</v>
      </c>
      <c r="T33" s="1125"/>
      <c r="U33" s="1126"/>
      <c r="V33" s="299"/>
      <c r="W33" s="299"/>
      <c r="X33" s="299"/>
    </row>
    <row r="34" spans="1:24" s="9" customFormat="1" ht="20.25" customHeight="1" thickTop="1">
      <c r="A34" s="299"/>
      <c r="B34" s="1131" t="s">
        <v>1768</v>
      </c>
      <c r="C34" s="1132"/>
      <c r="D34" s="389">
        <f>(E14*F14)*(1-S17)</f>
        <v>3175342.4657534244</v>
      </c>
      <c r="E34" s="389">
        <f>(E14*F14)*(1-U17)</f>
        <v>3800000</v>
      </c>
      <c r="F34" s="1133" t="str">
        <f>CONCATENATE("Mdm(Modified  Macaulay  Duration) = - p‧dp/dy =",ROUND(F32,2),"ˉˉˉˉˉˉˉˉˉˉˉDd( Dollar duration = Dvo1 = dP/dy = ",ROUND(-G33,0))</f>
        <v>Mdm(Modified  Macaulay  Duration) = - p‧dp/dy =8.72ˉˉˉˉˉˉˉˉˉˉˉDd( Dollar duration = Dvo1 = dP/dy = -7862471</v>
      </c>
      <c r="G34" s="390" t="s">
        <v>1769</v>
      </c>
      <c r="I34" s="391"/>
      <c r="J34" s="392"/>
      <c r="K34" s="299"/>
      <c r="L34" s="299"/>
      <c r="M34" s="299"/>
      <c r="N34" s="299"/>
      <c r="O34" s="299"/>
      <c r="P34" s="299"/>
      <c r="Q34" s="299"/>
      <c r="T34" s="391"/>
      <c r="U34" s="391"/>
      <c r="V34" s="299"/>
      <c r="W34" s="299"/>
      <c r="X34" s="299"/>
    </row>
    <row r="35" spans="1:24" s="9" customFormat="1" ht="20.25" customHeight="1">
      <c r="A35" s="299"/>
      <c r="B35" s="1131" t="s">
        <v>1770</v>
      </c>
      <c r="C35" s="1132"/>
      <c r="D35" s="389">
        <f>D33-D34</f>
        <v>177172456.5962018</v>
      </c>
      <c r="E35" s="389">
        <f>E33-E34</f>
        <v>184999262.75204685</v>
      </c>
      <c r="F35" s="1133"/>
      <c r="G35" s="393" t="s">
        <v>1771</v>
      </c>
      <c r="H35" s="3"/>
      <c r="I35" s="391"/>
      <c r="J35" s="392"/>
      <c r="K35" s="299"/>
      <c r="M35" s="299"/>
      <c r="N35" s="299"/>
      <c r="O35" s="299"/>
      <c r="P35" s="299"/>
      <c r="Q35" s="299"/>
      <c r="R35" s="3"/>
      <c r="S35" s="3"/>
      <c r="T35" s="391"/>
      <c r="U35" s="391"/>
      <c r="V35" s="299"/>
      <c r="W35" s="299"/>
      <c r="X35" s="299"/>
    </row>
    <row r="36" spans="1:24" s="9" customFormat="1" ht="20.25" customHeight="1" thickBot="1">
      <c r="A36" s="299"/>
      <c r="B36" s="1135" t="s">
        <v>1772</v>
      </c>
      <c r="C36" s="1136"/>
      <c r="D36" s="394">
        <f>D35/(E14/100)</f>
        <v>88.5862282981009</v>
      </c>
      <c r="E36" s="394">
        <f>E35/(E14/100)</f>
        <v>92.49963137602343</v>
      </c>
      <c r="F36" s="1134"/>
      <c r="G36" s="393" t="s">
        <v>1773</v>
      </c>
      <c r="H36" s="395"/>
      <c r="J36" s="299"/>
      <c r="K36" s="299"/>
      <c r="L36" s="299"/>
      <c r="M36" s="299"/>
      <c r="N36" s="299"/>
      <c r="O36" s="299"/>
      <c r="P36" s="299"/>
      <c r="Q36" s="299"/>
      <c r="R36" s="395"/>
      <c r="S36" s="395"/>
      <c r="V36" s="299"/>
      <c r="W36" s="299"/>
      <c r="X36" s="299"/>
    </row>
    <row r="37" spans="2:7" ht="23.25" customHeight="1" thickTop="1">
      <c r="B37" s="223" t="s">
        <v>1774</v>
      </c>
      <c r="C37" s="35"/>
      <c r="D37" s="35"/>
      <c r="E37" s="35"/>
      <c r="F37" s="224"/>
      <c r="G37" s="225" t="s">
        <v>1775</v>
      </c>
    </row>
    <row r="38" spans="2:7" ht="23.25" customHeight="1">
      <c r="B38" s="35" t="s">
        <v>1776</v>
      </c>
      <c r="C38" s="35"/>
      <c r="D38" s="35"/>
      <c r="E38" s="35"/>
      <c r="F38" s="35"/>
      <c r="G38" s="225"/>
    </row>
    <row r="39" spans="2:6" ht="23.25" customHeight="1">
      <c r="B39" s="35" t="s">
        <v>1777</v>
      </c>
      <c r="C39" s="35"/>
      <c r="D39" s="35"/>
      <c r="E39" s="35"/>
      <c r="F39" s="35"/>
    </row>
    <row r="40" ht="23.25" customHeight="1">
      <c r="B40" s="3" t="s">
        <v>1778</v>
      </c>
    </row>
    <row r="41" spans="3:5" ht="16.5">
      <c r="C41" s="226" t="s">
        <v>1779</v>
      </c>
      <c r="D41" s="396">
        <f>E33-D33</f>
        <v>8451463.69009161</v>
      </c>
      <c r="E41" s="216" t="s">
        <v>1780</v>
      </c>
    </row>
    <row r="42" spans="3:4" ht="16.5">
      <c r="C42" s="226" t="s">
        <v>1781</v>
      </c>
      <c r="D42" s="396">
        <f>(E36-D36)*(E14/100)</f>
        <v>7826806.155845048</v>
      </c>
    </row>
    <row r="43" spans="3:4" ht="16.5">
      <c r="C43" s="226" t="s">
        <v>1782</v>
      </c>
      <c r="D43" s="396">
        <f>E34-D34</f>
        <v>624657.5342465756</v>
      </c>
    </row>
    <row r="44" spans="3:5" ht="16.5">
      <c r="C44" s="226" t="s">
        <v>1783</v>
      </c>
      <c r="D44" s="396">
        <f>D42+D43</f>
        <v>8451463.690091623</v>
      </c>
      <c r="E44" s="216" t="s">
        <v>1784</v>
      </c>
    </row>
  </sheetData>
  <mergeCells count="17">
    <mergeCell ref="B34:C34"/>
    <mergeCell ref="F34:F36"/>
    <mergeCell ref="B35:C35"/>
    <mergeCell ref="B36:C36"/>
    <mergeCell ref="U18:U19"/>
    <mergeCell ref="B19:E19"/>
    <mergeCell ref="B32:C32"/>
    <mergeCell ref="B33:C33"/>
    <mergeCell ref="S33:U33"/>
    <mergeCell ref="N18:Q18"/>
    <mergeCell ref="R18:R19"/>
    <mergeCell ref="S18:S19"/>
    <mergeCell ref="T18:T19"/>
    <mergeCell ref="B1:F1"/>
    <mergeCell ref="B10:E11"/>
    <mergeCell ref="F10:F12"/>
    <mergeCell ref="I18:M1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43"/>
  <sheetViews>
    <sheetView workbookViewId="0" topLeftCell="A10">
      <selection activeCell="AE29" sqref="AE29"/>
    </sheetView>
  </sheetViews>
  <sheetFormatPr defaultColWidth="9.00390625" defaultRowHeight="16.5"/>
  <cols>
    <col min="1" max="1" width="5.75390625" style="312" customWidth="1"/>
    <col min="2" max="2" width="14.375" style="3" customWidth="1"/>
    <col min="3" max="3" width="15.25390625" style="3" customWidth="1"/>
    <col min="4" max="4" width="17.125" style="3" customWidth="1"/>
    <col min="5" max="5" width="13.875" style="3" customWidth="1"/>
    <col min="6" max="6" width="21.25390625" style="3" customWidth="1"/>
    <col min="7" max="7" width="23.875" style="313" customWidth="1"/>
    <col min="8" max="8" width="2.625" style="3" hidden="1" customWidth="1"/>
    <col min="9" max="9" width="4.25390625" style="3" hidden="1" customWidth="1"/>
    <col min="10" max="10" width="5.25390625" style="312" hidden="1" customWidth="1"/>
    <col min="11" max="12" width="4.75390625" style="312" hidden="1" customWidth="1"/>
    <col min="13" max="13" width="13.50390625" style="312" hidden="1" customWidth="1"/>
    <col min="14" max="14" width="5.50390625" style="312" hidden="1" customWidth="1"/>
    <col min="15" max="15" width="5.125" style="312" hidden="1" customWidth="1"/>
    <col min="16" max="17" width="4.75390625" style="312" hidden="1" customWidth="1"/>
    <col min="18" max="21" width="10.75390625" style="3" hidden="1" customWidth="1"/>
    <col min="22" max="24" width="9.00390625" style="312" hidden="1" customWidth="1"/>
    <col min="25" max="29" width="0" style="3" hidden="1" customWidth="1"/>
    <col min="30" max="16384" width="9.00390625" style="3" customWidth="1"/>
  </cols>
  <sheetData>
    <row r="1" spans="1:24" s="9" customFormat="1" ht="30" customHeight="1" thickBot="1">
      <c r="A1" s="299"/>
      <c r="B1" s="1101" t="s">
        <v>1233</v>
      </c>
      <c r="C1" s="1102"/>
      <c r="D1" s="1102"/>
      <c r="E1" s="1102"/>
      <c r="F1" s="1103"/>
      <c r="J1" s="299"/>
      <c r="K1" s="299"/>
      <c r="L1" s="299"/>
      <c r="M1" s="299"/>
      <c r="N1" s="299"/>
      <c r="O1" s="299"/>
      <c r="P1" s="299"/>
      <c r="Q1" s="299"/>
      <c r="V1" s="299"/>
      <c r="W1" s="299"/>
      <c r="X1" s="299"/>
    </row>
    <row r="2" spans="1:24" s="9" customFormat="1" ht="16.5" customHeight="1">
      <c r="A2" s="300" t="str">
        <f>CONCATENATE("題目：某甲向證券公司債券部買入央債93-4一口，面額",E14,"元，")</f>
        <v>題目：某甲向證券公司債券部買入央債93-4一口，面額50000000元，</v>
      </c>
      <c r="F2" s="301">
        <f>B14</f>
        <v>38139</v>
      </c>
      <c r="G2" s="302" t="str">
        <f>CONCATENATE("買斷，成交殖利率",B16*100,"  %")</f>
        <v>買斷，成交殖利率3  %</v>
      </c>
      <c r="J2" s="299"/>
      <c r="K2" s="299"/>
      <c r="L2" s="299"/>
      <c r="M2" s="299"/>
      <c r="N2" s="299"/>
      <c r="O2" s="299"/>
      <c r="P2" s="299"/>
      <c r="Q2" s="299"/>
      <c r="V2" s="299"/>
      <c r="W2" s="299"/>
      <c r="X2" s="299"/>
    </row>
    <row r="3" spans="1:24" s="306" customFormat="1" ht="16.5" customHeight="1">
      <c r="A3" s="303"/>
      <c r="B3" s="304">
        <f>C14</f>
        <v>38169</v>
      </c>
      <c r="C3" s="305" t="str">
        <f>CONCATENATE("賣斷，成交殖利率",C16*100,"%。保證金交易的RS利率報價為",C18*100," %。試問：")</f>
        <v>賣斷，成交殖利率2.9%。保證金交易的RS利率報價為2 %。試問：</v>
      </c>
      <c r="G3" s="307"/>
      <c r="J3" s="303"/>
      <c r="K3" s="303"/>
      <c r="L3" s="303"/>
      <c r="M3" s="303"/>
      <c r="N3" s="303"/>
      <c r="O3" s="303"/>
      <c r="P3" s="303"/>
      <c r="Q3" s="303"/>
      <c r="V3" s="303"/>
      <c r="W3" s="303"/>
      <c r="X3" s="303"/>
    </row>
    <row r="4" spans="1:24" s="306" customFormat="1" ht="16.5" customHeight="1">
      <c r="A4" s="308" t="s">
        <v>1234</v>
      </c>
      <c r="B4" s="304">
        <f>B14</f>
        <v>38139</v>
      </c>
      <c r="C4" s="305" t="str">
        <f>CONCATENATE("買斷交易，某甲應付的成交總金額?","        答 ：$",ROUND(D32,0)," 元")</f>
        <v>買斷交易，某甲應付的成交總金額?        答 ：$47676706 元</v>
      </c>
      <c r="G4" s="307"/>
      <c r="J4" s="303"/>
      <c r="K4" s="303"/>
      <c r="L4" s="303"/>
      <c r="M4" s="303"/>
      <c r="N4" s="303"/>
      <c r="O4" s="303"/>
      <c r="P4" s="303"/>
      <c r="Q4" s="303"/>
      <c r="V4" s="303"/>
      <c r="W4" s="303"/>
      <c r="X4" s="303"/>
    </row>
    <row r="5" spans="1:24" s="9" customFormat="1" ht="16.5" customHeight="1">
      <c r="A5" s="309" t="str">
        <f>CONCATENATE("    (2)    買斷成交總金額當中之價格、利息各若干元?","        答：價格$",ROUND(D34,0)," 元；利息$",ROUND(D33,0)," 元")</f>
        <v>    (2)    買斷成交總金額當中之價格、利息各若干元?        答：價格$47387151 元；利息$289555 元</v>
      </c>
      <c r="B5" s="214"/>
      <c r="C5" s="214"/>
      <c r="J5" s="299"/>
      <c r="K5" s="299"/>
      <c r="L5" s="299"/>
      <c r="M5" s="299"/>
      <c r="N5" s="299"/>
      <c r="O5" s="299"/>
      <c r="P5" s="299"/>
      <c r="Q5" s="299"/>
      <c r="V5" s="299"/>
      <c r="W5" s="299"/>
      <c r="X5" s="299"/>
    </row>
    <row r="6" spans="1:24" s="9" customFormat="1" ht="16.5" customHeight="1">
      <c r="A6" s="310" t="s">
        <v>1235</v>
      </c>
      <c r="B6" s="304">
        <f>B14</f>
        <v>38139</v>
      </c>
      <c r="C6" s="311" t="str">
        <f>CONCATENATE("買斷成交時，債券的修正後馬克雷存續期間為若干?","        答：修正後馬克雷存續期間為 ",ROUND(F31,2)," 年")</f>
        <v>買斷成交時，債券的修正後馬克雷存續期間為若干?        答：修正後馬克雷存續期間為 8.49 年</v>
      </c>
      <c r="J6" s="299"/>
      <c r="K6" s="299"/>
      <c r="L6" s="299"/>
      <c r="M6" s="299"/>
      <c r="N6" s="299"/>
      <c r="O6" s="299"/>
      <c r="P6" s="299"/>
      <c r="Q6" s="299"/>
      <c r="V6" s="299"/>
      <c r="W6" s="299"/>
      <c r="X6" s="299"/>
    </row>
    <row r="7" spans="1:24" s="9" customFormat="1" ht="16.5" customHeight="1">
      <c r="A7" s="310" t="s">
        <v>1236</v>
      </c>
      <c r="B7" s="304">
        <f>B14</f>
        <v>38139</v>
      </c>
      <c r="C7" s="309" t="str">
        <f>CONCATENATE("買斷成交時從事保證金交易時，應付保證金若干?","        答：應付保證金為$",ROUND(D16,0)," 元")</f>
        <v>買斷成交時從事保證金交易時，應付保證金若干?        答：應付保證金為$2130000 元</v>
      </c>
      <c r="I7" s="302"/>
      <c r="J7" s="299"/>
      <c r="K7" s="299"/>
      <c r="L7" s="299"/>
      <c r="M7" s="299"/>
      <c r="N7" s="299"/>
      <c r="O7" s="299"/>
      <c r="P7" s="299"/>
      <c r="Q7" s="299"/>
      <c r="R7" s="306"/>
      <c r="U7" s="302"/>
      <c r="V7" s="299"/>
      <c r="W7" s="299"/>
      <c r="X7" s="299"/>
    </row>
    <row r="8" spans="1:24" s="9" customFormat="1" ht="16.5" customHeight="1">
      <c r="A8" s="310" t="s">
        <v>1237</v>
      </c>
      <c r="B8" s="304">
        <f>C14</f>
        <v>38169</v>
      </c>
      <c r="C8" s="309" t="str">
        <f>CONCATENATE("某甲以成交殖利率",C16*100,"%賣斷予證券公司，試問投資報酬率為若干?","答：期間投資報酬率為 ",ROUND(100*(E18-D16)/D16,2)," %")</f>
        <v>某甲以成交殖利率2.9%賣斷予證券公司，試問投資報酬率為若干?答：期間投資報酬率為 20.89 %</v>
      </c>
      <c r="I8" s="302"/>
      <c r="J8" s="299"/>
      <c r="K8" s="299"/>
      <c r="L8" s="299"/>
      <c r="M8" s="299"/>
      <c r="N8" s="299"/>
      <c r="O8" s="299"/>
      <c r="P8" s="299"/>
      <c r="Q8" s="299"/>
      <c r="R8" s="306"/>
      <c r="U8" s="302"/>
      <c r="V8" s="299"/>
      <c r="W8" s="299"/>
      <c r="X8" s="299"/>
    </row>
    <row r="9" spans="1:24" s="9" customFormat="1" ht="16.5" customHeight="1" thickBot="1">
      <c r="A9" s="310" t="s">
        <v>1238</v>
      </c>
      <c r="B9" s="304">
        <f>C14</f>
        <v>38169</v>
      </c>
      <c r="C9" s="309" t="str">
        <f>CONCATENATE("某甲以成交殖利率",C16*100,"%賣斷予證券公司，試問投資報酬率為若干?","答：年化投資報酬率為 ",ROUND(F18*100,2)," %")</f>
        <v>某甲以成交殖利率2.9%賣斷予證券公司，試問投資報酬率為若干?答：年化投資報酬率為 254.12 %</v>
      </c>
      <c r="I9" s="302"/>
      <c r="J9" s="299"/>
      <c r="K9" s="299"/>
      <c r="L9" s="299"/>
      <c r="M9" s="299"/>
      <c r="N9" s="299"/>
      <c r="O9" s="299"/>
      <c r="P9" s="299"/>
      <c r="Q9" s="299"/>
      <c r="R9" s="3"/>
      <c r="U9" s="302"/>
      <c r="V9" s="299"/>
      <c r="W9" s="299"/>
      <c r="X9" s="299"/>
    </row>
    <row r="10" spans="2:21" ht="26.25" customHeight="1" thickTop="1">
      <c r="B10" s="1104" t="s">
        <v>52</v>
      </c>
      <c r="C10" s="1105"/>
      <c r="D10" s="1105"/>
      <c r="E10" s="1106"/>
      <c r="F10" s="1110" t="str">
        <f>CONCATENATE("本計算題中，保證金每口取25倍Macaulay  duration進位後之萬元大整數；                      ",IF(B16&lt;C16,"YTMb &lt; YTMs",IF(B16&gt;C16,"YTMb &gt; YTMs","YTMb = YTMs")))</f>
        <v>本計算題中，保證金每口取25倍Macaulay  duration進位後之萬元大整數；                      YTMb &gt; YTMs</v>
      </c>
      <c r="G10" s="3"/>
      <c r="I10" s="313"/>
      <c r="U10" s="313"/>
    </row>
    <row r="11" spans="2:21" ht="26.25" customHeight="1">
      <c r="B11" s="1107"/>
      <c r="C11" s="1108"/>
      <c r="D11" s="1108"/>
      <c r="E11" s="1109"/>
      <c r="F11" s="1111"/>
      <c r="G11" s="3"/>
      <c r="I11" s="313"/>
      <c r="U11" s="313"/>
    </row>
    <row r="12" spans="2:21" ht="21" customHeight="1">
      <c r="B12" s="314" t="s">
        <v>53</v>
      </c>
      <c r="C12" s="315">
        <v>38050</v>
      </c>
      <c r="D12" s="218" t="s">
        <v>54</v>
      </c>
      <c r="E12" s="315">
        <v>41702</v>
      </c>
      <c r="F12" s="1112"/>
      <c r="G12" s="3"/>
      <c r="I12" s="313"/>
      <c r="U12" s="313"/>
    </row>
    <row r="13" spans="2:6" ht="22.5" customHeight="1">
      <c r="B13" s="316" t="s">
        <v>631</v>
      </c>
      <c r="C13" s="317" t="s">
        <v>632</v>
      </c>
      <c r="D13" s="317" t="s">
        <v>2091</v>
      </c>
      <c r="E13" s="317" t="s">
        <v>2145</v>
      </c>
      <c r="F13" s="318" t="s">
        <v>2146</v>
      </c>
    </row>
    <row r="14" spans="2:21" ht="22.5" customHeight="1">
      <c r="B14" s="319">
        <v>38139</v>
      </c>
      <c r="C14" s="320">
        <v>38169</v>
      </c>
      <c r="D14" s="321">
        <f>C14-B14</f>
        <v>30</v>
      </c>
      <c r="E14" s="322">
        <v>50000000</v>
      </c>
      <c r="F14" s="323">
        <v>0.02375</v>
      </c>
      <c r="G14" s="324"/>
      <c r="I14" s="313"/>
      <c r="S14" s="313"/>
      <c r="T14" s="313"/>
      <c r="U14" s="313"/>
    </row>
    <row r="15" spans="2:21" ht="32.25" customHeight="1" thickBot="1">
      <c r="B15" s="325" t="s">
        <v>633</v>
      </c>
      <c r="C15" s="326" t="s">
        <v>1123</v>
      </c>
      <c r="D15" s="327" t="s">
        <v>1124</v>
      </c>
      <c r="E15" s="326" t="s">
        <v>2572</v>
      </c>
      <c r="F15" s="328" t="s">
        <v>2573</v>
      </c>
      <c r="G15" s="329" t="s">
        <v>2574</v>
      </c>
      <c r="I15" s="313"/>
      <c r="S15" s="313"/>
      <c r="T15" s="313"/>
      <c r="U15" s="313"/>
    </row>
    <row r="16" spans="2:21" ht="22.5" customHeight="1" thickBot="1" thickTop="1">
      <c r="B16" s="330">
        <v>0.03</v>
      </c>
      <c r="C16" s="331">
        <v>0.029</v>
      </c>
      <c r="D16" s="332">
        <f>(E14/50000000)*ROUNDUP(F31*25,0)*10000</f>
        <v>2130000</v>
      </c>
      <c r="E16" s="333">
        <f>C12</f>
        <v>38050</v>
      </c>
      <c r="F16" s="334">
        <v>38415</v>
      </c>
      <c r="G16" s="335">
        <f>IF(D14&lt;365,0,INT(D14/365)*E14*F14)</f>
        <v>0</v>
      </c>
      <c r="I16" s="313"/>
      <c r="M16" s="336">
        <f>K20/L20</f>
        <v>0.7561643835616438</v>
      </c>
      <c r="S16" s="313"/>
      <c r="T16" s="313"/>
      <c r="U16" s="313"/>
    </row>
    <row r="17" spans="2:21" ht="20.25" customHeight="1" thickBot="1" thickTop="1">
      <c r="B17" s="337" t="s">
        <v>2575</v>
      </c>
      <c r="C17" s="338" t="s">
        <v>371</v>
      </c>
      <c r="D17" s="339" t="s">
        <v>372</v>
      </c>
      <c r="E17" s="340" t="s">
        <v>373</v>
      </c>
      <c r="F17" s="341" t="s">
        <v>374</v>
      </c>
      <c r="G17" s="342" t="s">
        <v>375</v>
      </c>
      <c r="I17" s="336"/>
      <c r="M17" s="336">
        <f>P20/Q20</f>
        <v>0.673972602739726</v>
      </c>
      <c r="S17" s="336">
        <f>MIN(S21:S30)</f>
        <v>0.7561643835616438</v>
      </c>
      <c r="U17" s="336">
        <f>MIN(U21:U30)</f>
        <v>0.673972602739726</v>
      </c>
    </row>
    <row r="18" spans="2:21" ht="20.25" customHeight="1" thickBot="1" thickTop="1">
      <c r="B18" s="343">
        <f>D32-D16</f>
        <v>45546705.55070509</v>
      </c>
      <c r="C18" s="344">
        <v>0.02</v>
      </c>
      <c r="D18" s="345">
        <f>B18*(1+(D14/365)*C18)</f>
        <v>45621576.84750077</v>
      </c>
      <c r="E18" s="346">
        <f>E32-D18+IF(D14&lt;365,0,INT(D14/365)*E14*F14)</f>
        <v>2574892.3807809353</v>
      </c>
      <c r="F18" s="347">
        <f>((E18-D16)/D16)*(365/D14)</f>
        <v>2.5412475584513516</v>
      </c>
      <c r="G18" s="348">
        <f>D18-B18</f>
        <v>74871.29679568112</v>
      </c>
      <c r="I18" s="1113" t="s">
        <v>376</v>
      </c>
      <c r="J18" s="1114"/>
      <c r="K18" s="1114"/>
      <c r="L18" s="1114"/>
      <c r="M18" s="1115"/>
      <c r="N18" s="1113" t="s">
        <v>151</v>
      </c>
      <c r="O18" s="1127"/>
      <c r="P18" s="1127"/>
      <c r="Q18" s="1128"/>
      <c r="R18" s="1129" t="s">
        <v>152</v>
      </c>
      <c r="S18" s="1129" t="s">
        <v>153</v>
      </c>
      <c r="T18" s="1129" t="s">
        <v>154</v>
      </c>
      <c r="U18" s="1116" t="s">
        <v>155</v>
      </c>
    </row>
    <row r="19" spans="1:24" s="9" customFormat="1" ht="20.25" customHeight="1" thickBot="1" thickTop="1">
      <c r="A19" s="299"/>
      <c r="B19" s="1118" t="s">
        <v>156</v>
      </c>
      <c r="C19" s="1119"/>
      <c r="D19" s="1119"/>
      <c r="E19" s="1119"/>
      <c r="F19" s="349" t="str">
        <f>IF(E18&gt;D16,CONCATENATE("淨利 = $",ROUND(E18-D16,0)),CONCATENATE("淨損 = $",ROUND(E18-D16,0)))</f>
        <v>淨利 = $444892</v>
      </c>
      <c r="G19" s="350">
        <f>E18-D16+G18</f>
        <v>519763.6775766164</v>
      </c>
      <c r="I19" s="351"/>
      <c r="J19" s="352"/>
      <c r="K19" s="353" t="s">
        <v>157</v>
      </c>
      <c r="L19" s="354" t="s">
        <v>158</v>
      </c>
      <c r="M19" s="355">
        <f>SUM(M21:M30)</f>
        <v>38415</v>
      </c>
      <c r="N19" s="356"/>
      <c r="O19" s="303"/>
      <c r="P19" s="353" t="s">
        <v>2789</v>
      </c>
      <c r="Q19" s="354" t="s">
        <v>2790</v>
      </c>
      <c r="R19" s="1130"/>
      <c r="S19" s="1130"/>
      <c r="T19" s="1130"/>
      <c r="U19" s="1117"/>
      <c r="V19" s="299"/>
      <c r="W19" s="299"/>
      <c r="X19" s="299"/>
    </row>
    <row r="20" spans="1:24" s="9" customFormat="1" ht="36" customHeight="1" thickBot="1" thickTop="1">
      <c r="A20" s="357" t="s">
        <v>2791</v>
      </c>
      <c r="B20" s="358" t="s">
        <v>2792</v>
      </c>
      <c r="C20" s="219" t="s">
        <v>2793</v>
      </c>
      <c r="D20" s="85" t="s">
        <v>2794</v>
      </c>
      <c r="E20" s="220" t="s">
        <v>268</v>
      </c>
      <c r="F20" s="359" t="s">
        <v>269</v>
      </c>
      <c r="G20" s="360" t="s">
        <v>270</v>
      </c>
      <c r="I20" s="361" t="s">
        <v>271</v>
      </c>
      <c r="J20" s="362"/>
      <c r="K20" s="363">
        <f>F16-B14</f>
        <v>276</v>
      </c>
      <c r="L20" s="364">
        <f>F16-E16</f>
        <v>365</v>
      </c>
      <c r="M20" s="355">
        <f>M19+L20</f>
        <v>38780</v>
      </c>
      <c r="N20" s="361" t="s">
        <v>272</v>
      </c>
      <c r="O20" s="363"/>
      <c r="P20" s="363">
        <f>F16-C14</f>
        <v>246</v>
      </c>
      <c r="Q20" s="364">
        <f>F16-E16</f>
        <v>365</v>
      </c>
      <c r="R20" s="365">
        <f>F16-B14</f>
        <v>276</v>
      </c>
      <c r="S20" s="366">
        <f>L20</f>
        <v>365</v>
      </c>
      <c r="T20" s="367">
        <f>P20</f>
        <v>246</v>
      </c>
      <c r="U20" s="368">
        <f>Q20</f>
        <v>365</v>
      </c>
      <c r="V20" s="299"/>
      <c r="W20" s="299"/>
      <c r="X20" s="299"/>
    </row>
    <row r="21" spans="1:21" ht="14.25" customHeight="1" thickTop="1">
      <c r="A21" s="369">
        <f aca="true" t="shared" si="0" ref="A21:A30">IF(((B21-$C$12)/365)-(($B$14-$C$12)/365)&lt;0,0,INT(((B21-$C$12)/365)-(($B$14-$C$12)/365)))</f>
        <v>0</v>
      </c>
      <c r="B21" s="370">
        <v>38415</v>
      </c>
      <c r="C21" s="371">
        <f>1000000*F14</f>
        <v>23750</v>
      </c>
      <c r="D21" s="372">
        <f aca="true" t="shared" si="1" ref="D21:D30">IF(AND(A21=0,R21=0),0,C21/((1+$B$16)^(A21+$K$20/$L$20)))</f>
        <v>23225.04487782582</v>
      </c>
      <c r="E21" s="372">
        <f aca="true" t="shared" si="2" ref="E21:E30">IF(AND(T21=0,N21=0),0,C21/((1+$C$16)^(A21+$T$20/$U$20)))</f>
        <v>23296.784989794312</v>
      </c>
      <c r="F21" s="373">
        <f aca="true" t="shared" si="3" ref="F21:F30">IF(AND(A21=0,R21=0),0,((-1)*C21*(A21+$K$20/$L$20))/((1+$B$16)^(A21+$K$20/$L$20+1)))</f>
        <v>-17050.438585662796</v>
      </c>
      <c r="G21" s="374">
        <f aca="true" t="shared" si="4" ref="G21:G30">IF(AND(T21=0,N21=0),0,((-1)*C21*(A21+$T$20/$U$20))/((1+$C$16)^(A21+$T$20/$U$20+1)))</f>
        <v>-15258.887089445532</v>
      </c>
      <c r="I21" s="375">
        <f aca="true" t="shared" si="5" ref="I21:I30">A21</f>
        <v>0</v>
      </c>
      <c r="J21" s="352">
        <f>IF(((B21-$C$12)/365)-(($B$14-$C$12)/365)&lt;0,0,B21-$B$14)</f>
        <v>276</v>
      </c>
      <c r="K21" s="376">
        <f aca="true" t="shared" si="6" ref="K21:K30">IF(A21=1,R20,"")</f>
      </c>
      <c r="L21" s="377">
        <f aca="true" t="shared" si="7" ref="L21:L30">IF(AND(I20=0,I21&gt;0),B21-B20,"")</f>
      </c>
      <c r="M21" s="378">
        <f aca="true" t="shared" si="8" ref="M21:M30">IF(AND(I20=0,I21&gt;0),B20,"")</f>
      </c>
      <c r="N21" s="352">
        <f aca="true" t="shared" si="9" ref="N21:N30">IF(((B21-$C$12)/365)-(($C$14-$C$12)/365)&lt;0,0,INT(((B21-$C$12)/365)-(($C$14-$C$12)/365)))</f>
        <v>0</v>
      </c>
      <c r="O21" s="376">
        <f>IF(((B21-$C$12)/365)-(($C$14-$C$12)/365)&lt;0,0,B21-$C$14)</f>
        <v>246</v>
      </c>
      <c r="P21" s="376">
        <f aca="true" t="shared" si="10" ref="P21:P30">IF(N21=1,O20,"")</f>
      </c>
      <c r="Q21" s="377"/>
      <c r="R21" s="379">
        <f aca="true" t="shared" si="11" ref="R21:R30">IF(((B21-$C$12)/365)-(($B$14-$C$12)/365)&lt;0,0,B21-$B$14)</f>
        <v>276</v>
      </c>
      <c r="S21" s="380">
        <f aca="true" t="shared" si="12" ref="S21:S31">IF(R21=0,"",INT(R21/$S$20)+$R$20/$S$20)</f>
        <v>0.7561643835616438</v>
      </c>
      <c r="T21" s="379">
        <f aca="true" t="shared" si="13" ref="T21:T30">IF(((B21-$C$12)/365)-(($C$14-$C$12)/365)&lt;0,0,B21-$C$14)</f>
        <v>246</v>
      </c>
      <c r="U21" s="381">
        <f aca="true" t="shared" si="14" ref="U21:U31">IF(T21=0,"",INT(T21/$U$20)+$T$20/$U$20)</f>
        <v>0.673972602739726</v>
      </c>
    </row>
    <row r="22" spans="1:21" ht="14.25" customHeight="1">
      <c r="A22" s="369">
        <f t="shared" si="0"/>
        <v>1</v>
      </c>
      <c r="B22" s="370">
        <f>B21+365</f>
        <v>38780</v>
      </c>
      <c r="C22" s="221">
        <f aca="true" t="shared" si="15" ref="C22:C29">$C$21</f>
        <v>23750</v>
      </c>
      <c r="D22" s="372">
        <f t="shared" si="1"/>
        <v>22548.58726002507</v>
      </c>
      <c r="E22" s="372">
        <f t="shared" si="2"/>
        <v>22640.218648974063</v>
      </c>
      <c r="F22" s="373">
        <f t="shared" si="3"/>
        <v>-38445.656160862</v>
      </c>
      <c r="G22" s="374">
        <f t="shared" si="4"/>
        <v>-36831.006548512734</v>
      </c>
      <c r="I22" s="375">
        <f t="shared" si="5"/>
        <v>1</v>
      </c>
      <c r="J22" s="352">
        <f aca="true" t="shared" si="16" ref="J22:J30">R22-R21</f>
        <v>365</v>
      </c>
      <c r="K22" s="376">
        <f t="shared" si="6"/>
        <v>276</v>
      </c>
      <c r="L22" s="377">
        <f t="shared" si="7"/>
        <v>365</v>
      </c>
      <c r="M22" s="378">
        <f t="shared" si="8"/>
        <v>38415</v>
      </c>
      <c r="N22" s="352">
        <f t="shared" si="9"/>
        <v>1</v>
      </c>
      <c r="O22" s="376">
        <f aca="true" t="shared" si="17" ref="O22:O30">T22-T21</f>
        <v>365</v>
      </c>
      <c r="P22" s="376">
        <f t="shared" si="10"/>
        <v>246</v>
      </c>
      <c r="Q22" s="377">
        <f aca="true" t="shared" si="18" ref="Q22:Q30">IF(AND(N21=0,N22&gt;0),B22-B21,"")</f>
        <v>365</v>
      </c>
      <c r="R22" s="379">
        <f t="shared" si="11"/>
        <v>641</v>
      </c>
      <c r="S22" s="380">
        <f t="shared" si="12"/>
        <v>1.7561643835616438</v>
      </c>
      <c r="T22" s="379">
        <f t="shared" si="13"/>
        <v>611</v>
      </c>
      <c r="U22" s="381">
        <f t="shared" si="14"/>
        <v>1.6739726027397261</v>
      </c>
    </row>
    <row r="23" spans="1:21" ht="14.25" customHeight="1">
      <c r="A23" s="369">
        <f t="shared" si="0"/>
        <v>2</v>
      </c>
      <c r="B23" s="370">
        <f>B22+365</f>
        <v>39145</v>
      </c>
      <c r="C23" s="221">
        <f t="shared" si="15"/>
        <v>23750</v>
      </c>
      <c r="D23" s="372">
        <f t="shared" si="1"/>
        <v>21891.832291286475</v>
      </c>
      <c r="E23" s="372">
        <f t="shared" si="2"/>
        <v>22002.156121451957</v>
      </c>
      <c r="F23" s="373">
        <f t="shared" si="3"/>
        <v>-58580.08587587231</v>
      </c>
      <c r="G23" s="374">
        <f t="shared" si="4"/>
        <v>-57175.085199188245</v>
      </c>
      <c r="I23" s="375">
        <f t="shared" si="5"/>
        <v>2</v>
      </c>
      <c r="J23" s="352">
        <f t="shared" si="16"/>
        <v>365</v>
      </c>
      <c r="K23" s="376">
        <f t="shared" si="6"/>
      </c>
      <c r="L23" s="377">
        <f t="shared" si="7"/>
      </c>
      <c r="M23" s="378">
        <f t="shared" si="8"/>
      </c>
      <c r="N23" s="352">
        <f t="shared" si="9"/>
        <v>2</v>
      </c>
      <c r="O23" s="376">
        <f t="shared" si="17"/>
        <v>365</v>
      </c>
      <c r="P23" s="376">
        <f t="shared" si="10"/>
      </c>
      <c r="Q23" s="377">
        <f t="shared" si="18"/>
      </c>
      <c r="R23" s="379">
        <f t="shared" si="11"/>
        <v>1006</v>
      </c>
      <c r="S23" s="380">
        <f t="shared" si="12"/>
        <v>2.756164383561644</v>
      </c>
      <c r="T23" s="379">
        <f t="shared" si="13"/>
        <v>976</v>
      </c>
      <c r="U23" s="381">
        <f t="shared" si="14"/>
        <v>2.673972602739726</v>
      </c>
    </row>
    <row r="24" spans="1:21" ht="14.25" customHeight="1">
      <c r="A24" s="369">
        <f t="shared" si="0"/>
        <v>3</v>
      </c>
      <c r="B24" s="370">
        <f>B23+365+1</f>
        <v>39511</v>
      </c>
      <c r="C24" s="221">
        <f t="shared" si="15"/>
        <v>23750</v>
      </c>
      <c r="D24" s="372">
        <f t="shared" si="1"/>
        <v>21254.206108045124</v>
      </c>
      <c r="E24" s="372">
        <f t="shared" si="2"/>
        <v>21382.07591977839</v>
      </c>
      <c r="F24" s="373">
        <f t="shared" si="3"/>
        <v>-77509.02134360916</v>
      </c>
      <c r="G24" s="374">
        <f t="shared" si="4"/>
        <v>-76343.20808451567</v>
      </c>
      <c r="I24" s="375">
        <f t="shared" si="5"/>
        <v>3</v>
      </c>
      <c r="J24" s="352">
        <f t="shared" si="16"/>
        <v>366</v>
      </c>
      <c r="K24" s="376">
        <f t="shared" si="6"/>
      </c>
      <c r="L24" s="377">
        <f t="shared" si="7"/>
      </c>
      <c r="M24" s="378">
        <f t="shared" si="8"/>
      </c>
      <c r="N24" s="352">
        <f t="shared" si="9"/>
        <v>3</v>
      </c>
      <c r="O24" s="376">
        <f t="shared" si="17"/>
        <v>366</v>
      </c>
      <c r="P24" s="376">
        <f t="shared" si="10"/>
      </c>
      <c r="Q24" s="377">
        <f t="shared" si="18"/>
      </c>
      <c r="R24" s="379">
        <f t="shared" si="11"/>
        <v>1372</v>
      </c>
      <c r="S24" s="380">
        <f t="shared" si="12"/>
        <v>3.756164383561644</v>
      </c>
      <c r="T24" s="379">
        <f t="shared" si="13"/>
        <v>1342</v>
      </c>
      <c r="U24" s="381">
        <f t="shared" si="14"/>
        <v>3.673972602739726</v>
      </c>
    </row>
    <row r="25" spans="1:21" ht="14.25" customHeight="1">
      <c r="A25" s="369">
        <f t="shared" si="0"/>
        <v>4</v>
      </c>
      <c r="B25" s="370">
        <f>B24+365</f>
        <v>39876</v>
      </c>
      <c r="C25" s="221">
        <f t="shared" si="15"/>
        <v>23750</v>
      </c>
      <c r="D25" s="372">
        <f t="shared" si="1"/>
        <v>20635.151561208855</v>
      </c>
      <c r="E25" s="372">
        <f t="shared" si="2"/>
        <v>20779.47125342895</v>
      </c>
      <c r="F25" s="373">
        <f t="shared" si="3"/>
        <v>-95285.60476195923</v>
      </c>
      <c r="G25" s="374">
        <f t="shared" si="4"/>
        <v>-94385.49984251178</v>
      </c>
      <c r="I25" s="375">
        <f t="shared" si="5"/>
        <v>4</v>
      </c>
      <c r="J25" s="352">
        <f t="shared" si="16"/>
        <v>365</v>
      </c>
      <c r="K25" s="376">
        <f t="shared" si="6"/>
      </c>
      <c r="L25" s="377">
        <f t="shared" si="7"/>
      </c>
      <c r="M25" s="378">
        <f t="shared" si="8"/>
      </c>
      <c r="N25" s="352">
        <f t="shared" si="9"/>
        <v>4</v>
      </c>
      <c r="O25" s="376">
        <f t="shared" si="17"/>
        <v>365</v>
      </c>
      <c r="P25" s="376">
        <f t="shared" si="10"/>
      </c>
      <c r="Q25" s="377">
        <f t="shared" si="18"/>
      </c>
      <c r="R25" s="379">
        <f t="shared" si="11"/>
        <v>1737</v>
      </c>
      <c r="S25" s="380">
        <f t="shared" si="12"/>
        <v>4.756164383561644</v>
      </c>
      <c r="T25" s="379">
        <f t="shared" si="13"/>
        <v>1707</v>
      </c>
      <c r="U25" s="381">
        <f t="shared" si="14"/>
        <v>4.673972602739726</v>
      </c>
    </row>
    <row r="26" spans="1:21" ht="14.25" customHeight="1">
      <c r="A26" s="369">
        <f t="shared" si="0"/>
        <v>5</v>
      </c>
      <c r="B26" s="370">
        <f>B25+365</f>
        <v>40241</v>
      </c>
      <c r="C26" s="221">
        <f t="shared" si="15"/>
        <v>23750</v>
      </c>
      <c r="D26" s="372">
        <f t="shared" si="1"/>
        <v>20034.127729328986</v>
      </c>
      <c r="E26" s="372">
        <f t="shared" si="2"/>
        <v>20193.849614605395</v>
      </c>
      <c r="F26" s="373">
        <f t="shared" si="3"/>
        <v>-111960.90533134776</v>
      </c>
      <c r="G26" s="374">
        <f t="shared" si="4"/>
        <v>-111350.19383587677</v>
      </c>
      <c r="I26" s="375">
        <f t="shared" si="5"/>
        <v>5</v>
      </c>
      <c r="J26" s="352">
        <f t="shared" si="16"/>
        <v>365</v>
      </c>
      <c r="K26" s="376">
        <f t="shared" si="6"/>
      </c>
      <c r="L26" s="377">
        <f t="shared" si="7"/>
      </c>
      <c r="M26" s="378">
        <f t="shared" si="8"/>
      </c>
      <c r="N26" s="352">
        <f t="shared" si="9"/>
        <v>5</v>
      </c>
      <c r="O26" s="376">
        <f t="shared" si="17"/>
        <v>365</v>
      </c>
      <c r="P26" s="376">
        <f t="shared" si="10"/>
      </c>
      <c r="Q26" s="377">
        <f t="shared" si="18"/>
      </c>
      <c r="R26" s="379">
        <f t="shared" si="11"/>
        <v>2102</v>
      </c>
      <c r="S26" s="380">
        <f t="shared" si="12"/>
        <v>5.756164383561644</v>
      </c>
      <c r="T26" s="379">
        <f t="shared" si="13"/>
        <v>2072</v>
      </c>
      <c r="U26" s="381">
        <f t="shared" si="14"/>
        <v>5.673972602739726</v>
      </c>
    </row>
    <row r="27" spans="1:21" ht="14.25" customHeight="1">
      <c r="A27" s="369">
        <f t="shared" si="0"/>
        <v>6</v>
      </c>
      <c r="B27" s="370">
        <f>B26+365</f>
        <v>40606</v>
      </c>
      <c r="C27" s="221">
        <f t="shared" si="15"/>
        <v>23750</v>
      </c>
      <c r="D27" s="372">
        <f t="shared" si="1"/>
        <v>19450.60944595047</v>
      </c>
      <c r="E27" s="372">
        <f t="shared" si="2"/>
        <v>19624.732375709813</v>
      </c>
      <c r="F27" s="373">
        <f t="shared" si="3"/>
        <v>-127583.99492941576</v>
      </c>
      <c r="G27" s="374">
        <f t="shared" si="4"/>
        <v>-127283.69894226102</v>
      </c>
      <c r="I27" s="375">
        <f t="shared" si="5"/>
        <v>6</v>
      </c>
      <c r="J27" s="352">
        <f t="shared" si="16"/>
        <v>365</v>
      </c>
      <c r="K27" s="376">
        <f t="shared" si="6"/>
      </c>
      <c r="L27" s="377">
        <f t="shared" si="7"/>
      </c>
      <c r="M27" s="378">
        <f t="shared" si="8"/>
      </c>
      <c r="N27" s="352">
        <f t="shared" si="9"/>
        <v>6</v>
      </c>
      <c r="O27" s="376">
        <f t="shared" si="17"/>
        <v>365</v>
      </c>
      <c r="P27" s="376">
        <f t="shared" si="10"/>
      </c>
      <c r="Q27" s="377">
        <f t="shared" si="18"/>
      </c>
      <c r="R27" s="379">
        <f t="shared" si="11"/>
        <v>2467</v>
      </c>
      <c r="S27" s="380">
        <f t="shared" si="12"/>
        <v>6.756164383561644</v>
      </c>
      <c r="T27" s="379">
        <f t="shared" si="13"/>
        <v>2437</v>
      </c>
      <c r="U27" s="381">
        <f t="shared" si="14"/>
        <v>6.673972602739726</v>
      </c>
    </row>
    <row r="28" spans="1:21" ht="14.25" customHeight="1">
      <c r="A28" s="369">
        <f t="shared" si="0"/>
        <v>7</v>
      </c>
      <c r="B28" s="370">
        <f>B27+365+1</f>
        <v>40972</v>
      </c>
      <c r="C28" s="221">
        <f t="shared" si="15"/>
        <v>23750</v>
      </c>
      <c r="D28" s="372">
        <f t="shared" si="1"/>
        <v>18884.08684072861</v>
      </c>
      <c r="E28" s="372">
        <f t="shared" si="2"/>
        <v>19071.654398163086</v>
      </c>
      <c r="F28" s="373">
        <f t="shared" si="3"/>
        <v>-142202.02113606248</v>
      </c>
      <c r="G28" s="374">
        <f t="shared" si="4"/>
        <v>-142230.66408204482</v>
      </c>
      <c r="I28" s="375">
        <f t="shared" si="5"/>
        <v>7</v>
      </c>
      <c r="J28" s="352">
        <f t="shared" si="16"/>
        <v>366</v>
      </c>
      <c r="K28" s="376">
        <f t="shared" si="6"/>
      </c>
      <c r="L28" s="377">
        <f t="shared" si="7"/>
      </c>
      <c r="M28" s="378">
        <f t="shared" si="8"/>
      </c>
      <c r="N28" s="352">
        <f t="shared" si="9"/>
        <v>7</v>
      </c>
      <c r="O28" s="376">
        <f t="shared" si="17"/>
        <v>366</v>
      </c>
      <c r="P28" s="376">
        <f t="shared" si="10"/>
      </c>
      <c r="Q28" s="377">
        <f t="shared" si="18"/>
      </c>
      <c r="R28" s="379">
        <f t="shared" si="11"/>
        <v>2833</v>
      </c>
      <c r="S28" s="380">
        <f t="shared" si="12"/>
        <v>7.756164383561644</v>
      </c>
      <c r="T28" s="379">
        <f t="shared" si="13"/>
        <v>2803</v>
      </c>
      <c r="U28" s="381">
        <f t="shared" si="14"/>
        <v>7.673972602739726</v>
      </c>
    </row>
    <row r="29" spans="1:21" ht="14.25" customHeight="1">
      <c r="A29" s="369">
        <f t="shared" si="0"/>
        <v>8</v>
      </c>
      <c r="B29" s="370">
        <f>B28+365</f>
        <v>41337</v>
      </c>
      <c r="C29" s="221">
        <f t="shared" si="15"/>
        <v>23750</v>
      </c>
      <c r="D29" s="372">
        <f t="shared" si="1"/>
        <v>18334.064893911273</v>
      </c>
      <c r="E29" s="372">
        <f t="shared" si="2"/>
        <v>18534.1636522479</v>
      </c>
      <c r="F29" s="373">
        <f t="shared" si="3"/>
        <v>-155860.27769900364</v>
      </c>
      <c r="G29" s="374">
        <f t="shared" si="4"/>
        <v>-156234.0405581076</v>
      </c>
      <c r="I29" s="375">
        <f t="shared" si="5"/>
        <v>8</v>
      </c>
      <c r="J29" s="352">
        <f t="shared" si="16"/>
        <v>365</v>
      </c>
      <c r="K29" s="376">
        <f t="shared" si="6"/>
      </c>
      <c r="L29" s="377">
        <f t="shared" si="7"/>
      </c>
      <c r="M29" s="378">
        <f t="shared" si="8"/>
      </c>
      <c r="N29" s="352">
        <f t="shared" si="9"/>
        <v>8</v>
      </c>
      <c r="O29" s="376">
        <f t="shared" si="17"/>
        <v>365</v>
      </c>
      <c r="P29" s="376">
        <f t="shared" si="10"/>
      </c>
      <c r="Q29" s="377">
        <f t="shared" si="18"/>
      </c>
      <c r="R29" s="379">
        <f t="shared" si="11"/>
        <v>3198</v>
      </c>
      <c r="S29" s="380">
        <f t="shared" si="12"/>
        <v>8.756164383561643</v>
      </c>
      <c r="T29" s="379">
        <f t="shared" si="13"/>
        <v>3168</v>
      </c>
      <c r="U29" s="381">
        <f t="shared" si="14"/>
        <v>8.673972602739726</v>
      </c>
    </row>
    <row r="30" spans="1:21" ht="14.25" customHeight="1">
      <c r="A30" s="369">
        <f t="shared" si="0"/>
        <v>9</v>
      </c>
      <c r="B30" s="370">
        <f>B29+365</f>
        <v>41702</v>
      </c>
      <c r="C30" s="221">
        <f>$C$21+1000000</f>
        <v>1023750</v>
      </c>
      <c r="D30" s="372">
        <f t="shared" si="1"/>
        <v>767276.4000057911</v>
      </c>
      <c r="E30" s="372">
        <f t="shared" si="2"/>
        <v>776404.2775914802</v>
      </c>
      <c r="F30" s="373">
        <f t="shared" si="3"/>
        <v>-7267645.326295045</v>
      </c>
      <c r="G30" s="374">
        <f t="shared" si="4"/>
        <v>-7299235.869844422</v>
      </c>
      <c r="I30" s="375">
        <f t="shared" si="5"/>
        <v>9</v>
      </c>
      <c r="J30" s="352">
        <f t="shared" si="16"/>
        <v>365</v>
      </c>
      <c r="K30" s="376">
        <f t="shared" si="6"/>
      </c>
      <c r="L30" s="377">
        <f t="shared" si="7"/>
      </c>
      <c r="M30" s="378">
        <f t="shared" si="8"/>
      </c>
      <c r="N30" s="352">
        <f t="shared" si="9"/>
        <v>9</v>
      </c>
      <c r="O30" s="376">
        <f t="shared" si="17"/>
        <v>365</v>
      </c>
      <c r="P30" s="376">
        <f t="shared" si="10"/>
      </c>
      <c r="Q30" s="377">
        <f t="shared" si="18"/>
      </c>
      <c r="R30" s="379">
        <f t="shared" si="11"/>
        <v>3563</v>
      </c>
      <c r="S30" s="380">
        <f t="shared" si="12"/>
        <v>9.756164383561643</v>
      </c>
      <c r="T30" s="379">
        <f t="shared" si="13"/>
        <v>3533</v>
      </c>
      <c r="U30" s="381">
        <f t="shared" si="14"/>
        <v>9.673972602739726</v>
      </c>
    </row>
    <row r="31" spans="1:24" s="9" customFormat="1" ht="25.5" customHeight="1" thickBot="1">
      <c r="A31" s="299"/>
      <c r="B31" s="1120" t="s">
        <v>273</v>
      </c>
      <c r="C31" s="1121"/>
      <c r="D31" s="222">
        <f>SUM(D21:D30)</f>
        <v>953534.1110141018</v>
      </c>
      <c r="E31" s="222">
        <f>SUM(E21:E30)</f>
        <v>963929.3845656341</v>
      </c>
      <c r="F31" s="382">
        <f>G32/D31</f>
        <v>8.486453959693915</v>
      </c>
      <c r="G31" s="383">
        <f>-SUM(G21:G30)</f>
        <v>8116328.154026886</v>
      </c>
      <c r="I31" s="384"/>
      <c r="J31" s="299"/>
      <c r="K31" s="376">
        <f>IF(A31=1,#REF!,"")</f>
      </c>
      <c r="L31" s="377" t="e">
        <f>IF(AND(#REF!=0,I31&gt;0),B31-#REF!,"")</f>
        <v>#REF!</v>
      </c>
      <c r="M31" s="299"/>
      <c r="N31" s="299" t="e">
        <f>IF(#REF!=0,1,"")</f>
        <v>#REF!</v>
      </c>
      <c r="O31" s="376"/>
      <c r="P31" s="376" t="e">
        <f>IF(N31=1,#REF!,"")</f>
        <v>#REF!</v>
      </c>
      <c r="Q31" s="377" t="e">
        <f>IF(AND(#REF!=0,N31&gt;0),#REF!-#REF!,"")</f>
        <v>#REF!</v>
      </c>
      <c r="S31" s="380">
        <f t="shared" si="12"/>
      </c>
      <c r="T31" s="379"/>
      <c r="U31" s="381">
        <f t="shared" si="14"/>
      </c>
      <c r="V31" s="299"/>
      <c r="W31" s="299"/>
      <c r="X31" s="299"/>
    </row>
    <row r="32" spans="1:24" s="9" customFormat="1" ht="20.25" customHeight="1" thickBot="1" thickTop="1">
      <c r="A32" s="299"/>
      <c r="B32" s="1122" t="s">
        <v>274</v>
      </c>
      <c r="C32" s="1123"/>
      <c r="D32" s="509">
        <f>D31*(E14/1000000)</f>
        <v>47676705.55070509</v>
      </c>
      <c r="E32" s="509">
        <f>E31*(E14/1000000)</f>
        <v>48196469.22828171</v>
      </c>
      <c r="F32" s="386">
        <f>F31*(1+$B$16)</f>
        <v>8.741047578484732</v>
      </c>
      <c r="G32" s="387">
        <f>-SUM(F21:F30)</f>
        <v>8092123.332118841</v>
      </c>
      <c r="I32" s="388"/>
      <c r="J32" s="299"/>
      <c r="K32" s="299"/>
      <c r="L32" s="299"/>
      <c r="M32" s="299"/>
      <c r="N32" s="299"/>
      <c r="O32" s="299"/>
      <c r="P32" s="299"/>
      <c r="Q32" s="299"/>
      <c r="S32" s="1124">
        <f>(-1)*SUM(G22:G30)/E31</f>
        <v>8.404214454555657</v>
      </c>
      <c r="T32" s="1125"/>
      <c r="U32" s="1126"/>
      <c r="V32" s="299"/>
      <c r="W32" s="299"/>
      <c r="X32" s="299"/>
    </row>
    <row r="33" spans="1:24" s="9" customFormat="1" ht="20.25" customHeight="1" thickTop="1">
      <c r="A33" s="299"/>
      <c r="B33" s="1131" t="s">
        <v>275</v>
      </c>
      <c r="C33" s="1132"/>
      <c r="D33" s="389">
        <f>(E14*F14)*(1-S17)</f>
        <v>289554.79452054796</v>
      </c>
      <c r="E33" s="389">
        <f>(E14*F14)*(1-U17)</f>
        <v>387157.5342465753</v>
      </c>
      <c r="F33" s="1133" t="str">
        <f>CONCATENATE("Mdm(Modified  Macaulay  Duration) = - p‧dp/dy =",ROUND(F31,2),"ˉˉˉˉˉˉˉˉˉˉˉDd( Dollar duration = Dvo1 = dP/dy = ",ROUND(-G32,0))</f>
        <v>Mdm(Modified  Macaulay  Duration) = - p‧dp/dy =8.49ˉˉˉˉˉˉˉˉˉˉˉDd( Dollar duration = Dvo1 = dP/dy = -8092123</v>
      </c>
      <c r="G33" s="390" t="s">
        <v>276</v>
      </c>
      <c r="I33" s="391"/>
      <c r="J33" s="392"/>
      <c r="K33" s="299"/>
      <c r="L33" s="299"/>
      <c r="M33" s="299"/>
      <c r="N33" s="299"/>
      <c r="O33" s="299"/>
      <c r="P33" s="299"/>
      <c r="Q33" s="299"/>
      <c r="T33" s="391"/>
      <c r="U33" s="391"/>
      <c r="V33" s="299"/>
      <c r="W33" s="299"/>
      <c r="X33" s="299"/>
    </row>
    <row r="34" spans="1:24" s="9" customFormat="1" ht="20.25" customHeight="1">
      <c r="A34" s="299"/>
      <c r="B34" s="1131" t="s">
        <v>2578</v>
      </c>
      <c r="C34" s="1132"/>
      <c r="D34" s="389">
        <f>D32-D33</f>
        <v>47387150.75618454</v>
      </c>
      <c r="E34" s="389">
        <f>E32-E33</f>
        <v>47809311.69403513</v>
      </c>
      <c r="F34" s="1133"/>
      <c r="G34" s="393" t="s">
        <v>2579</v>
      </c>
      <c r="H34" s="3"/>
      <c r="I34" s="391"/>
      <c r="J34" s="392"/>
      <c r="K34" s="299"/>
      <c r="M34" s="299"/>
      <c r="N34" s="299"/>
      <c r="O34" s="299"/>
      <c r="P34" s="299"/>
      <c r="Q34" s="299"/>
      <c r="R34" s="3"/>
      <c r="S34" s="3"/>
      <c r="T34" s="391"/>
      <c r="U34" s="391"/>
      <c r="V34" s="299"/>
      <c r="W34" s="299"/>
      <c r="X34" s="299"/>
    </row>
    <row r="35" spans="1:24" s="9" customFormat="1" ht="20.25" customHeight="1" thickBot="1">
      <c r="A35" s="299"/>
      <c r="B35" s="1135" t="s">
        <v>1408</v>
      </c>
      <c r="C35" s="1136"/>
      <c r="D35" s="394">
        <f>D34/(E14/100)</f>
        <v>94.77430151236908</v>
      </c>
      <c r="E35" s="394">
        <f>E34/(E14/100)</f>
        <v>95.61862338807026</v>
      </c>
      <c r="F35" s="1134"/>
      <c r="G35" s="393" t="s">
        <v>1409</v>
      </c>
      <c r="H35" s="395"/>
      <c r="J35" s="299"/>
      <c r="K35" s="299"/>
      <c r="L35" s="299"/>
      <c r="M35" s="299"/>
      <c r="N35" s="299"/>
      <c r="O35" s="299"/>
      <c r="P35" s="299"/>
      <c r="Q35" s="299"/>
      <c r="R35" s="395"/>
      <c r="S35" s="395"/>
      <c r="V35" s="299"/>
      <c r="W35" s="299"/>
      <c r="X35" s="299"/>
    </row>
    <row r="36" spans="2:7" ht="23.25" customHeight="1" thickTop="1">
      <c r="B36" s="223" t="s">
        <v>1410</v>
      </c>
      <c r="C36" s="35"/>
      <c r="D36" s="35"/>
      <c r="E36" s="35"/>
      <c r="F36" s="224"/>
      <c r="G36" s="225" t="s">
        <v>2594</v>
      </c>
    </row>
    <row r="37" spans="2:7" ht="23.25" customHeight="1">
      <c r="B37" s="35" t="s">
        <v>2595</v>
      </c>
      <c r="C37" s="35"/>
      <c r="D37" s="35"/>
      <c r="E37" s="35"/>
      <c r="F37" s="35"/>
      <c r="G37" s="225"/>
    </row>
    <row r="38" spans="2:6" ht="23.25" customHeight="1">
      <c r="B38" s="35" t="s">
        <v>2596</v>
      </c>
      <c r="C38" s="35"/>
      <c r="D38" s="35"/>
      <c r="E38" s="35"/>
      <c r="F38" s="35"/>
    </row>
    <row r="39" ht="23.25" customHeight="1">
      <c r="B39" s="3" t="s">
        <v>2597</v>
      </c>
    </row>
    <row r="40" spans="3:5" ht="16.5">
      <c r="C40" s="226" t="s">
        <v>2598</v>
      </c>
      <c r="D40" s="396">
        <f>E32-D32</f>
        <v>519763.6775766164</v>
      </c>
      <c r="E40" s="216" t="s">
        <v>2599</v>
      </c>
    </row>
    <row r="41" spans="3:4" ht="16.5">
      <c r="C41" s="226" t="s">
        <v>2600</v>
      </c>
      <c r="D41" s="396">
        <f>(E35-D35)*(E14/100)</f>
        <v>422160.9378505917</v>
      </c>
    </row>
    <row r="42" spans="3:4" ht="16.5">
      <c r="C42" s="226" t="s">
        <v>2601</v>
      </c>
      <c r="D42" s="396">
        <f>E33-D33</f>
        <v>97602.73972602736</v>
      </c>
    </row>
    <row r="43" spans="3:5" ht="16.5">
      <c r="C43" s="226" t="s">
        <v>2602</v>
      </c>
      <c r="D43" s="396">
        <f>D41+D42</f>
        <v>519763.6775766191</v>
      </c>
      <c r="E43" s="216" t="s">
        <v>2603</v>
      </c>
    </row>
  </sheetData>
  <mergeCells count="17">
    <mergeCell ref="B1:F1"/>
    <mergeCell ref="B10:E11"/>
    <mergeCell ref="F10:F12"/>
    <mergeCell ref="I18:M18"/>
    <mergeCell ref="U18:U19"/>
    <mergeCell ref="B19:E19"/>
    <mergeCell ref="B31:C31"/>
    <mergeCell ref="B32:C32"/>
    <mergeCell ref="S32:U32"/>
    <mergeCell ref="N18:Q18"/>
    <mergeCell ref="R18:R19"/>
    <mergeCell ref="S18:S19"/>
    <mergeCell ref="T18:T19"/>
    <mergeCell ref="B33:C33"/>
    <mergeCell ref="F33:F35"/>
    <mergeCell ref="B34:C34"/>
    <mergeCell ref="B35:C3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R440"/>
  <sheetViews>
    <sheetView zoomScale="90" zoomScaleNormal="90" workbookViewId="0" topLeftCell="A1">
      <pane ySplit="3" topLeftCell="BM64" activePane="bottomLeft" state="frozen"/>
      <selection pane="topLeft" activeCell="B178" sqref="B178:I211"/>
      <selection pane="bottomLeft" activeCell="A4" sqref="A4"/>
    </sheetView>
  </sheetViews>
  <sheetFormatPr defaultColWidth="9.00390625" defaultRowHeight="16.5"/>
  <cols>
    <col min="1" max="1" width="7.625" style="574" customWidth="1"/>
    <col min="2" max="2" width="9.625" style="571" bestFit="1" customWidth="1"/>
    <col min="3" max="15" width="9.00390625" style="552" customWidth="1"/>
    <col min="16" max="16" width="7.375" style="552" customWidth="1"/>
    <col min="17" max="16384" width="9.00390625" style="552" customWidth="1"/>
  </cols>
  <sheetData>
    <row r="1" spans="2:11" s="563" customFormat="1" ht="5.25" customHeight="1">
      <c r="B1" s="564"/>
      <c r="C1" s="565"/>
      <c r="J1" s="565"/>
      <c r="K1" s="565"/>
    </row>
    <row r="2" spans="1:2" s="563" customFormat="1" ht="14.25" customHeight="1" hidden="1">
      <c r="A2" s="566" t="s">
        <v>779</v>
      </c>
      <c r="B2" s="564"/>
    </row>
    <row r="3" spans="1:11" s="563" customFormat="1" ht="21.75" customHeight="1" hidden="1">
      <c r="A3" s="567" t="s">
        <v>2778</v>
      </c>
      <c r="B3" s="568"/>
      <c r="D3" s="569" t="s">
        <v>2779</v>
      </c>
      <c r="G3" s="569" t="s">
        <v>2780</v>
      </c>
      <c r="I3" s="565"/>
      <c r="K3" s="563" t="s">
        <v>2781</v>
      </c>
    </row>
    <row r="4" spans="1:9" s="563" customFormat="1" ht="14.25" customHeight="1">
      <c r="A4" s="569"/>
      <c r="D4" s="569"/>
      <c r="G4" s="569"/>
      <c r="I4" s="565"/>
    </row>
    <row r="5" ht="27.75">
      <c r="A5" s="45" t="s">
        <v>2782</v>
      </c>
    </row>
    <row r="6" spans="1:2" ht="19.5">
      <c r="A6" s="570" t="s">
        <v>2783</v>
      </c>
      <c r="B6" s="572"/>
    </row>
    <row r="7" spans="1:2" ht="41.25">
      <c r="A7" s="640" t="s">
        <v>855</v>
      </c>
      <c r="B7" s="572"/>
    </row>
    <row r="8" spans="1:2" ht="19.5">
      <c r="A8" s="573" t="s">
        <v>780</v>
      </c>
      <c r="B8" s="570" t="s">
        <v>984</v>
      </c>
    </row>
    <row r="9" spans="1:2" ht="19.5">
      <c r="A9" s="573" t="s">
        <v>781</v>
      </c>
      <c r="B9" s="570" t="s">
        <v>782</v>
      </c>
    </row>
    <row r="10" spans="1:2" ht="19.5">
      <c r="A10" s="573"/>
      <c r="B10" s="570" t="s">
        <v>1844</v>
      </c>
    </row>
    <row r="11" spans="1:2" ht="19.5">
      <c r="A11" s="573" t="s">
        <v>783</v>
      </c>
      <c r="B11" s="570" t="s">
        <v>784</v>
      </c>
    </row>
    <row r="12" spans="1:2" ht="19.5">
      <c r="A12" s="573"/>
      <c r="B12" s="570" t="s">
        <v>785</v>
      </c>
    </row>
    <row r="13" spans="1:2" ht="19.5">
      <c r="A13" s="573"/>
      <c r="B13" s="572" t="s">
        <v>1841</v>
      </c>
    </row>
    <row r="14" spans="1:13" ht="19.5">
      <c r="A14" s="573"/>
      <c r="B14" s="572" t="s">
        <v>2784</v>
      </c>
      <c r="K14" s="582"/>
      <c r="L14" s="582"/>
      <c r="M14" s="582"/>
    </row>
    <row r="15" spans="1:2" ht="19.5">
      <c r="A15" s="573" t="s">
        <v>786</v>
      </c>
      <c r="B15" s="570" t="s">
        <v>773</v>
      </c>
    </row>
    <row r="16" spans="1:2" ht="19.5">
      <c r="A16" s="573"/>
      <c r="B16" s="570" t="s">
        <v>985</v>
      </c>
    </row>
    <row r="17" spans="1:2" ht="19.5">
      <c r="A17" s="573" t="s">
        <v>787</v>
      </c>
      <c r="B17" s="570" t="s">
        <v>986</v>
      </c>
    </row>
    <row r="18" spans="1:10" ht="19.5">
      <c r="A18" s="688" t="s">
        <v>987</v>
      </c>
      <c r="B18" s="570" t="s">
        <v>2785</v>
      </c>
      <c r="D18" s="582"/>
      <c r="E18" s="582"/>
      <c r="F18" s="582"/>
      <c r="G18" s="582"/>
      <c r="H18" s="582"/>
      <c r="I18" s="582"/>
      <c r="J18" s="582"/>
    </row>
    <row r="19" spans="1:2" ht="19.5">
      <c r="A19" s="688" t="s">
        <v>987</v>
      </c>
      <c r="B19" s="570" t="s">
        <v>988</v>
      </c>
    </row>
    <row r="20" spans="1:2" ht="19.5">
      <c r="A20" s="688" t="s">
        <v>989</v>
      </c>
      <c r="B20" s="570" t="s">
        <v>990</v>
      </c>
    </row>
    <row r="21" spans="1:15" s="575" customFormat="1" ht="19.5">
      <c r="A21" s="688" t="s">
        <v>987</v>
      </c>
      <c r="B21" s="570" t="s">
        <v>650</v>
      </c>
      <c r="C21" s="552"/>
      <c r="D21" s="552"/>
      <c r="E21" s="552"/>
      <c r="F21" s="552"/>
      <c r="G21" s="552"/>
      <c r="H21" s="552"/>
      <c r="I21" s="552"/>
      <c r="J21" s="552"/>
      <c r="K21" s="552"/>
      <c r="L21" s="552"/>
      <c r="M21" s="552"/>
      <c r="N21" s="552"/>
      <c r="O21" s="552"/>
    </row>
    <row r="22" spans="1:15" s="575" customFormat="1" ht="19.5">
      <c r="A22" s="688" t="s">
        <v>987</v>
      </c>
      <c r="B22" s="570" t="s">
        <v>647</v>
      </c>
      <c r="C22" s="552"/>
      <c r="D22" s="552"/>
      <c r="E22" s="552"/>
      <c r="F22" s="552"/>
      <c r="G22" s="552"/>
      <c r="H22" s="552"/>
      <c r="I22" s="552"/>
      <c r="J22" s="552"/>
      <c r="K22" s="552"/>
      <c r="L22" s="552"/>
      <c r="M22" s="552"/>
      <c r="N22" s="552"/>
      <c r="O22" s="552"/>
    </row>
    <row r="23" spans="1:15" s="575" customFormat="1" ht="19.5">
      <c r="A23" s="688" t="s">
        <v>987</v>
      </c>
      <c r="B23" s="570" t="s">
        <v>991</v>
      </c>
      <c r="C23" s="552"/>
      <c r="D23" s="552"/>
      <c r="E23" s="552"/>
      <c r="F23" s="552"/>
      <c r="G23" s="552"/>
      <c r="H23" s="552"/>
      <c r="I23" s="552"/>
      <c r="J23" s="552"/>
      <c r="K23" s="552"/>
      <c r="L23" s="552"/>
      <c r="M23" s="552"/>
      <c r="N23" s="552"/>
      <c r="O23" s="552"/>
    </row>
    <row r="24" spans="1:9" ht="19.5">
      <c r="A24" s="688" t="s">
        <v>987</v>
      </c>
      <c r="B24" s="570" t="s">
        <v>992</v>
      </c>
      <c r="C24" s="589"/>
      <c r="D24" s="589"/>
      <c r="E24" s="589"/>
      <c r="F24" s="589"/>
      <c r="G24" s="589"/>
      <c r="H24" s="589"/>
      <c r="I24" s="589"/>
    </row>
    <row r="25" spans="1:9" ht="19.5">
      <c r="A25" s="573"/>
      <c r="B25" s="570" t="s">
        <v>993</v>
      </c>
      <c r="C25" s="589"/>
      <c r="D25" s="589"/>
      <c r="E25" s="589"/>
      <c r="F25" s="589"/>
      <c r="G25" s="589"/>
      <c r="H25" s="589"/>
      <c r="I25" s="589"/>
    </row>
    <row r="26" spans="1:9" ht="19.5">
      <c r="A26" s="688" t="s">
        <v>994</v>
      </c>
      <c r="B26" s="570" t="s">
        <v>1078</v>
      </c>
      <c r="C26" s="589"/>
      <c r="D26" s="589"/>
      <c r="E26" s="589"/>
      <c r="F26" s="589"/>
      <c r="G26" s="589"/>
      <c r="H26" s="589"/>
      <c r="I26" s="589"/>
    </row>
    <row r="27" spans="1:9" ht="19.5">
      <c r="A27" s="573"/>
      <c r="B27" s="570" t="s">
        <v>652</v>
      </c>
      <c r="C27" s="589"/>
      <c r="D27" s="589"/>
      <c r="E27" s="589"/>
      <c r="F27" s="589"/>
      <c r="G27" s="589"/>
      <c r="H27" s="589"/>
      <c r="I27" s="589"/>
    </row>
    <row r="28" spans="1:15" s="575" customFormat="1" ht="19.5">
      <c r="A28" s="573"/>
      <c r="B28" s="685" t="s">
        <v>651</v>
      </c>
      <c r="C28" s="606"/>
      <c r="D28" s="606"/>
      <c r="E28" s="606"/>
      <c r="F28" s="606"/>
      <c r="G28" s="606"/>
      <c r="H28" s="606"/>
      <c r="I28" s="552"/>
      <c r="J28" s="552"/>
      <c r="K28" s="552"/>
      <c r="L28" s="552"/>
      <c r="M28" s="552"/>
      <c r="N28" s="552"/>
      <c r="O28" s="552"/>
    </row>
    <row r="29" spans="1:2" ht="19.5">
      <c r="A29" s="573" t="s">
        <v>788</v>
      </c>
      <c r="B29" s="570" t="s">
        <v>1846</v>
      </c>
    </row>
    <row r="30" spans="1:2" ht="19.5">
      <c r="A30" s="573"/>
      <c r="B30" s="570" t="s">
        <v>995</v>
      </c>
    </row>
    <row r="31" spans="1:2" ht="19.5">
      <c r="A31" s="573" t="s">
        <v>789</v>
      </c>
      <c r="B31" s="570" t="s">
        <v>1842</v>
      </c>
    </row>
    <row r="32" spans="1:2" ht="19.5">
      <c r="A32" s="573"/>
      <c r="B32" s="570" t="s">
        <v>1843</v>
      </c>
    </row>
    <row r="33" spans="1:2" ht="19.5">
      <c r="A33" s="573" t="s">
        <v>790</v>
      </c>
      <c r="B33" s="570" t="s">
        <v>1845</v>
      </c>
    </row>
    <row r="34" spans="1:2" ht="19.5">
      <c r="A34" s="573"/>
      <c r="B34" s="570" t="s">
        <v>1847</v>
      </c>
    </row>
    <row r="35" spans="1:2" ht="19.5">
      <c r="A35" s="573"/>
      <c r="B35" s="570" t="s">
        <v>1848</v>
      </c>
    </row>
    <row r="36" spans="1:2" ht="19.5">
      <c r="A36" s="573"/>
      <c r="B36" s="570" t="s">
        <v>1449</v>
      </c>
    </row>
    <row r="37" spans="1:2" ht="19.5">
      <c r="A37" s="573" t="s">
        <v>791</v>
      </c>
      <c r="B37" s="570" t="s">
        <v>648</v>
      </c>
    </row>
    <row r="38" spans="1:2" ht="19.5">
      <c r="A38" s="573" t="s">
        <v>792</v>
      </c>
      <c r="B38" s="570" t="s">
        <v>793</v>
      </c>
    </row>
    <row r="39" ht="19.5">
      <c r="B39" s="570" t="s">
        <v>649</v>
      </c>
    </row>
    <row r="40" spans="1:2" ht="19.5">
      <c r="A40" s="573" t="s">
        <v>794</v>
      </c>
      <c r="B40" s="572" t="s">
        <v>996</v>
      </c>
    </row>
    <row r="41" spans="1:15" s="575" customFormat="1" ht="19.5">
      <c r="A41" s="573" t="s">
        <v>795</v>
      </c>
      <c r="B41" s="572" t="s">
        <v>1450</v>
      </c>
      <c r="C41" s="552"/>
      <c r="D41" s="552"/>
      <c r="E41" s="552"/>
      <c r="F41" s="552"/>
      <c r="G41" s="552"/>
      <c r="H41" s="552"/>
      <c r="I41" s="552"/>
      <c r="J41" s="552"/>
      <c r="K41" s="552"/>
      <c r="L41" s="552"/>
      <c r="M41" s="552"/>
      <c r="N41" s="552"/>
      <c r="O41" s="552"/>
    </row>
    <row r="42" spans="1:15" s="575" customFormat="1" ht="19.5">
      <c r="A42" s="573" t="s">
        <v>796</v>
      </c>
      <c r="B42" s="570" t="s">
        <v>1380</v>
      </c>
      <c r="C42" s="552"/>
      <c r="D42" s="552"/>
      <c r="E42" s="552"/>
      <c r="F42" s="552"/>
      <c r="G42" s="552"/>
      <c r="H42" s="552"/>
      <c r="I42" s="552"/>
      <c r="J42" s="552"/>
      <c r="K42" s="552"/>
      <c r="L42" s="552"/>
      <c r="M42" s="552"/>
      <c r="N42" s="552"/>
      <c r="O42" s="552"/>
    </row>
    <row r="43" spans="1:2" ht="19.5">
      <c r="A43" s="573" t="s">
        <v>797</v>
      </c>
      <c r="B43" s="570" t="s">
        <v>1381</v>
      </c>
    </row>
    <row r="44" spans="1:2" ht="19.5">
      <c r="A44" s="573" t="s">
        <v>798</v>
      </c>
      <c r="B44" s="576" t="s">
        <v>379</v>
      </c>
    </row>
    <row r="45" spans="1:2" ht="19.5">
      <c r="A45" s="573" t="s">
        <v>799</v>
      </c>
      <c r="B45" s="570" t="s">
        <v>548</v>
      </c>
    </row>
    <row r="46" ht="19.5">
      <c r="B46" s="570" t="s">
        <v>549</v>
      </c>
    </row>
    <row r="47" ht="19.5">
      <c r="B47" s="570" t="s">
        <v>550</v>
      </c>
    </row>
    <row r="48" ht="19.5">
      <c r="B48" s="570" t="s">
        <v>551</v>
      </c>
    </row>
    <row r="49" spans="1:2" ht="19.5">
      <c r="A49" s="573" t="s">
        <v>552</v>
      </c>
      <c r="B49" s="570" t="s">
        <v>2252</v>
      </c>
    </row>
    <row r="50" spans="1:2" ht="19.5">
      <c r="A50" s="573" t="s">
        <v>2253</v>
      </c>
      <c r="B50" s="570" t="s">
        <v>2130</v>
      </c>
    </row>
    <row r="51" ht="19.5">
      <c r="B51" s="570" t="s">
        <v>2131</v>
      </c>
    </row>
    <row r="52" ht="19.5">
      <c r="B52" s="572" t="s">
        <v>2254</v>
      </c>
    </row>
    <row r="53" ht="19.5">
      <c r="B53" s="570" t="s">
        <v>2255</v>
      </c>
    </row>
    <row r="54" ht="19.5">
      <c r="B54" s="570" t="s">
        <v>2129</v>
      </c>
    </row>
    <row r="55" ht="19.5">
      <c r="B55" s="570" t="s">
        <v>2128</v>
      </c>
    </row>
    <row r="56" spans="1:2" ht="19.5">
      <c r="A56" s="689" t="s">
        <v>2585</v>
      </c>
      <c r="B56" s="576" t="s">
        <v>2786</v>
      </c>
    </row>
    <row r="57" ht="19.5">
      <c r="B57" s="572" t="s">
        <v>2787</v>
      </c>
    </row>
    <row r="58" ht="19.5">
      <c r="B58" s="572" t="s">
        <v>997</v>
      </c>
    </row>
    <row r="59" ht="19.5">
      <c r="B59" s="570" t="s">
        <v>2788</v>
      </c>
    </row>
    <row r="60" spans="1:2" ht="19.5">
      <c r="A60" s="573" t="s">
        <v>2256</v>
      </c>
      <c r="B60" s="570" t="s">
        <v>2257</v>
      </c>
    </row>
    <row r="61" spans="1:2" ht="19.5">
      <c r="A61" s="712" t="s">
        <v>998</v>
      </c>
      <c r="B61" s="570" t="s">
        <v>2258</v>
      </c>
    </row>
    <row r="62" ht="19.5">
      <c r="B62" s="570" t="s">
        <v>2259</v>
      </c>
    </row>
    <row r="63" ht="19.5">
      <c r="B63" s="570"/>
    </row>
    <row r="64" spans="1:15" s="577" customFormat="1" ht="41.25">
      <c r="A64" s="640" t="s">
        <v>856</v>
      </c>
      <c r="C64" s="552"/>
      <c r="D64" s="552"/>
      <c r="E64" s="552"/>
      <c r="F64" s="552"/>
      <c r="G64" s="552"/>
      <c r="H64" s="552"/>
      <c r="I64" s="552"/>
      <c r="J64" s="552"/>
      <c r="K64" s="552"/>
      <c r="L64" s="552"/>
      <c r="M64" s="552"/>
      <c r="N64" s="552"/>
      <c r="O64" s="552"/>
    </row>
    <row r="65" spans="1:2" s="639" customFormat="1" ht="19.5">
      <c r="A65" s="638" t="s">
        <v>999</v>
      </c>
      <c r="B65" s="639" t="s">
        <v>853</v>
      </c>
    </row>
    <row r="66" spans="1:2" s="639" customFormat="1" ht="19.5">
      <c r="A66" s="638"/>
      <c r="B66" s="639" t="s">
        <v>854</v>
      </c>
    </row>
    <row r="67" spans="1:2" s="639" customFormat="1" ht="19.5">
      <c r="A67" s="638" t="s">
        <v>101</v>
      </c>
      <c r="B67" s="639" t="s">
        <v>1000</v>
      </c>
    </row>
    <row r="68" spans="1:14" ht="19.5">
      <c r="A68" s="573" t="s">
        <v>2260</v>
      </c>
      <c r="B68" s="578" t="s">
        <v>1684</v>
      </c>
      <c r="C68" s="579"/>
      <c r="D68" s="579"/>
      <c r="E68" s="579"/>
      <c r="F68" s="579"/>
      <c r="G68" s="579"/>
      <c r="H68" s="579"/>
      <c r="I68" s="579"/>
      <c r="J68" s="579"/>
      <c r="K68" s="579"/>
      <c r="L68" s="579"/>
      <c r="M68" s="579"/>
      <c r="N68" s="579"/>
    </row>
    <row r="69" spans="1:15" s="575" customFormat="1" ht="19.5">
      <c r="A69" s="573" t="s">
        <v>781</v>
      </c>
      <c r="B69" s="580" t="s">
        <v>1685</v>
      </c>
      <c r="C69" s="552"/>
      <c r="D69" s="552"/>
      <c r="E69" s="552"/>
      <c r="F69" s="552"/>
      <c r="G69" s="552"/>
      <c r="H69" s="552"/>
      <c r="I69" s="552"/>
      <c r="J69" s="552"/>
      <c r="K69" s="552"/>
      <c r="L69" s="552"/>
      <c r="M69" s="552"/>
      <c r="N69" s="552"/>
      <c r="O69" s="552"/>
    </row>
    <row r="70" spans="1:11" ht="19.5">
      <c r="A70" s="573" t="s">
        <v>783</v>
      </c>
      <c r="B70" s="581" t="s">
        <v>2261</v>
      </c>
      <c r="C70" s="582"/>
      <c r="D70" s="582"/>
      <c r="E70" s="582"/>
      <c r="F70" s="582"/>
      <c r="G70" s="582"/>
      <c r="H70" s="582"/>
      <c r="I70" s="582"/>
      <c r="J70" s="582"/>
      <c r="K70" s="582"/>
    </row>
    <row r="71" ht="19.5">
      <c r="B71" s="583" t="s">
        <v>2262</v>
      </c>
    </row>
    <row r="72" spans="1:14" ht="19.5">
      <c r="A72" s="584"/>
      <c r="B72" s="585" t="s">
        <v>2263</v>
      </c>
      <c r="C72" s="575"/>
      <c r="D72" s="575"/>
      <c r="E72" s="575"/>
      <c r="F72" s="575"/>
      <c r="G72" s="575"/>
      <c r="H72" s="575"/>
      <c r="I72" s="575"/>
      <c r="J72" s="575"/>
      <c r="K72" s="575"/>
      <c r="L72" s="575"/>
      <c r="M72" s="575"/>
      <c r="N72" s="575"/>
    </row>
    <row r="73" spans="1:2" s="575" customFormat="1" ht="19.5">
      <c r="A73" s="586"/>
      <c r="B73" s="576" t="s">
        <v>1686</v>
      </c>
    </row>
    <row r="74" spans="1:15" ht="19.5">
      <c r="A74" s="573" t="s">
        <v>786</v>
      </c>
      <c r="B74" s="587" t="s">
        <v>2264</v>
      </c>
      <c r="C74" s="582"/>
      <c r="D74" s="582"/>
      <c r="E74" s="582"/>
      <c r="F74" s="582"/>
      <c r="G74" s="582"/>
      <c r="H74" s="582"/>
      <c r="I74" s="582"/>
      <c r="J74" s="582"/>
      <c r="K74" s="582"/>
      <c r="L74" s="582"/>
      <c r="M74" s="582"/>
      <c r="N74" s="582"/>
      <c r="O74" s="582"/>
    </row>
    <row r="75" spans="1:15" ht="19.5">
      <c r="A75" s="573"/>
      <c r="B75" s="587" t="s">
        <v>2265</v>
      </c>
      <c r="C75" s="582"/>
      <c r="D75" s="582"/>
      <c r="E75" s="582"/>
      <c r="F75" s="582"/>
      <c r="G75" s="582"/>
      <c r="H75" s="582"/>
      <c r="I75" s="582"/>
      <c r="J75" s="582"/>
      <c r="K75" s="582"/>
      <c r="L75" s="582"/>
      <c r="M75" s="582"/>
      <c r="N75" s="582"/>
      <c r="O75" s="582"/>
    </row>
    <row r="76" spans="1:15" ht="19.5">
      <c r="A76" s="573"/>
      <c r="B76" s="587" t="s">
        <v>2266</v>
      </c>
      <c r="C76" s="582"/>
      <c r="D76" s="582"/>
      <c r="E76" s="582"/>
      <c r="F76" s="582"/>
      <c r="G76" s="582"/>
      <c r="H76" s="582"/>
      <c r="I76" s="582"/>
      <c r="J76" s="582"/>
      <c r="K76" s="582"/>
      <c r="L76" s="582"/>
      <c r="M76" s="582"/>
      <c r="N76" s="582"/>
      <c r="O76" s="582"/>
    </row>
    <row r="77" spans="1:2" ht="19.5">
      <c r="A77" s="573" t="s">
        <v>787</v>
      </c>
      <c r="B77" s="570" t="s">
        <v>2267</v>
      </c>
    </row>
    <row r="78" ht="19.5">
      <c r="B78" s="583" t="s">
        <v>2268</v>
      </c>
    </row>
    <row r="79" ht="19.5">
      <c r="B79" s="583" t="s">
        <v>2269</v>
      </c>
    </row>
    <row r="80" ht="19.5">
      <c r="B80" s="583" t="s">
        <v>2270</v>
      </c>
    </row>
    <row r="81" spans="1:9" ht="19.5">
      <c r="A81" s="573" t="s">
        <v>2271</v>
      </c>
      <c r="B81" s="588" t="s">
        <v>2272</v>
      </c>
      <c r="C81" s="589"/>
      <c r="D81" s="588"/>
      <c r="E81" s="589"/>
      <c r="F81" s="589"/>
      <c r="G81" s="589"/>
      <c r="H81" s="589"/>
      <c r="I81" s="589"/>
    </row>
    <row r="82" spans="1:14" s="593" customFormat="1" ht="19.5">
      <c r="A82" s="590" t="s">
        <v>2273</v>
      </c>
      <c r="B82" s="435" t="str">
        <f>CONCATENATE("        封面頁要標明校名、課程代碼(例如",A3,")、科目別(",RIGHT(A3,4),")、研讀書籍(  ")</f>
        <v>        封面頁要標明校名、課程代碼(例如98-1#3056金融市場)、科目別(金融市場)、研讀書籍(  </v>
      </c>
      <c r="C82" s="591"/>
      <c r="D82" s="591"/>
      <c r="E82" s="591"/>
      <c r="F82" s="591"/>
      <c r="G82" s="591"/>
      <c r="H82" s="591"/>
      <c r="I82" s="591"/>
      <c r="J82" s="426"/>
      <c r="K82" s="592"/>
      <c r="L82" s="592"/>
      <c r="M82" s="592"/>
      <c r="N82" s="592"/>
    </row>
    <row r="83" spans="2:9" ht="19.5">
      <c r="B83" s="570" t="s">
        <v>2274</v>
      </c>
      <c r="C83" s="588"/>
      <c r="D83" s="588"/>
      <c r="E83" s="588"/>
      <c r="F83" s="588"/>
      <c r="G83" s="588"/>
      <c r="H83" s="588"/>
      <c r="I83" s="588"/>
    </row>
    <row r="84" spans="2:9" ht="19.5">
      <c r="B84" s="570" t="s">
        <v>2275</v>
      </c>
      <c r="C84" s="588"/>
      <c r="D84" s="588"/>
      <c r="E84" s="588"/>
      <c r="F84" s="588"/>
      <c r="G84" s="588"/>
      <c r="H84" s="588"/>
      <c r="I84" s="588"/>
    </row>
    <row r="85" spans="1:9" ht="19.5">
      <c r="A85" s="594" t="s">
        <v>2276</v>
      </c>
      <c r="B85" s="570" t="s">
        <v>2277</v>
      </c>
      <c r="C85" s="588"/>
      <c r="D85" s="588"/>
      <c r="E85" s="588"/>
      <c r="F85" s="588"/>
      <c r="G85" s="588"/>
      <c r="H85" s="588"/>
      <c r="I85" s="588"/>
    </row>
    <row r="86" spans="1:9" ht="19.5">
      <c r="A86" s="594" t="s">
        <v>2278</v>
      </c>
      <c r="B86" s="588" t="s">
        <v>2279</v>
      </c>
      <c r="C86" s="588"/>
      <c r="D86" s="588"/>
      <c r="E86" s="588"/>
      <c r="F86" s="588"/>
      <c r="G86" s="588"/>
      <c r="H86" s="588"/>
      <c r="I86" s="588"/>
    </row>
    <row r="87" spans="2:9" ht="19.5">
      <c r="B87" s="588" t="s">
        <v>2280</v>
      </c>
      <c r="C87" s="588"/>
      <c r="D87" s="588"/>
      <c r="E87" s="588"/>
      <c r="F87" s="588"/>
      <c r="G87" s="588"/>
      <c r="H87" s="588"/>
      <c r="I87" s="588"/>
    </row>
    <row r="88" spans="1:9" ht="19.5">
      <c r="A88" s="573" t="s">
        <v>2281</v>
      </c>
      <c r="B88" s="595" t="s">
        <v>1688</v>
      </c>
      <c r="C88" s="595"/>
      <c r="D88" s="595"/>
      <c r="E88" s="595"/>
      <c r="F88" s="595"/>
      <c r="G88" s="595"/>
      <c r="H88" s="595"/>
      <c r="I88" s="595"/>
    </row>
    <row r="89" spans="1:13" ht="19.5">
      <c r="A89" s="573" t="s">
        <v>2282</v>
      </c>
      <c r="B89" s="596" t="s">
        <v>1687</v>
      </c>
      <c r="C89" s="596"/>
      <c r="D89" s="596"/>
      <c r="E89" s="596"/>
      <c r="F89" s="596"/>
      <c r="G89" s="596"/>
      <c r="H89" s="596"/>
      <c r="I89" s="596"/>
      <c r="J89" s="597"/>
      <c r="K89" s="597"/>
      <c r="L89" s="597"/>
      <c r="M89" s="597"/>
    </row>
    <row r="90" spans="1:9" ht="19.5">
      <c r="A90" s="573" t="s">
        <v>791</v>
      </c>
      <c r="B90" s="598" t="s">
        <v>582</v>
      </c>
      <c r="C90" s="598"/>
      <c r="D90" s="598"/>
      <c r="E90" s="598"/>
      <c r="F90" s="598"/>
      <c r="G90" s="598"/>
      <c r="H90" s="598"/>
      <c r="I90" s="598"/>
    </row>
    <row r="91" spans="2:16" ht="19.5">
      <c r="B91" s="634" t="s">
        <v>581</v>
      </c>
      <c r="C91" s="635"/>
      <c r="D91" s="635"/>
      <c r="E91" s="635"/>
      <c r="F91" s="635"/>
      <c r="G91" s="635"/>
      <c r="H91" s="635"/>
      <c r="I91" s="635"/>
      <c r="J91" s="606"/>
      <c r="K91" s="606"/>
      <c r="L91" s="606"/>
      <c r="M91" s="606"/>
      <c r="N91" s="606"/>
      <c r="O91" s="606"/>
      <c r="P91" s="606"/>
    </row>
    <row r="92" spans="1:9" ht="19.5">
      <c r="A92" s="599" t="s">
        <v>1690</v>
      </c>
      <c r="B92" s="596" t="s">
        <v>2283</v>
      </c>
      <c r="C92" s="600"/>
      <c r="D92" s="600"/>
      <c r="E92" s="600"/>
      <c r="F92" s="600"/>
      <c r="G92" s="600"/>
      <c r="H92" s="600"/>
      <c r="I92" s="600"/>
    </row>
    <row r="93" spans="2:9" ht="19.5">
      <c r="B93" s="588" t="s">
        <v>502</v>
      </c>
      <c r="C93" s="588"/>
      <c r="D93" s="588"/>
      <c r="E93" s="588"/>
      <c r="F93" s="588"/>
      <c r="G93" s="588"/>
      <c r="H93" s="588"/>
      <c r="I93" s="588"/>
    </row>
    <row r="94" spans="2:9" ht="19.5">
      <c r="B94" s="599" t="s">
        <v>501</v>
      </c>
      <c r="C94" s="588" t="s">
        <v>503</v>
      </c>
      <c r="D94" s="588"/>
      <c r="E94" s="588"/>
      <c r="F94" s="588"/>
      <c r="G94" s="588"/>
      <c r="H94" s="588"/>
      <c r="I94" s="588"/>
    </row>
    <row r="95" spans="2:9" ht="19.5">
      <c r="B95" s="599" t="s">
        <v>487</v>
      </c>
      <c r="C95" s="588" t="s">
        <v>55</v>
      </c>
      <c r="D95" s="588"/>
      <c r="E95" s="588"/>
      <c r="F95" s="588"/>
      <c r="G95" s="588"/>
      <c r="H95" s="588"/>
      <c r="I95" s="588"/>
    </row>
    <row r="96" spans="2:9" ht="19.5">
      <c r="B96" s="599" t="s">
        <v>488</v>
      </c>
      <c r="C96" s="588" t="s">
        <v>56</v>
      </c>
      <c r="D96" s="588"/>
      <c r="E96" s="588"/>
      <c r="F96" s="588"/>
      <c r="G96" s="588"/>
      <c r="H96" s="588"/>
      <c r="I96" s="588"/>
    </row>
    <row r="97" spans="2:9" ht="19.5">
      <c r="B97" s="599" t="s">
        <v>489</v>
      </c>
      <c r="C97" s="588" t="s">
        <v>1342</v>
      </c>
      <c r="D97" s="588"/>
      <c r="E97" s="588"/>
      <c r="F97" s="588"/>
      <c r="G97" s="588"/>
      <c r="H97" s="588"/>
      <c r="I97" s="588"/>
    </row>
    <row r="98" spans="2:9" ht="19.5">
      <c r="B98" s="599" t="s">
        <v>490</v>
      </c>
      <c r="C98" s="588" t="s">
        <v>1343</v>
      </c>
      <c r="D98" s="588"/>
      <c r="E98" s="588"/>
      <c r="F98" s="588"/>
      <c r="G98" s="588"/>
      <c r="H98" s="588"/>
      <c r="I98" s="588"/>
    </row>
    <row r="99" spans="2:9" ht="19.5">
      <c r="B99" s="599" t="s">
        <v>497</v>
      </c>
      <c r="C99" s="588" t="s">
        <v>1344</v>
      </c>
      <c r="D99" s="588"/>
      <c r="E99" s="588"/>
      <c r="F99" s="588"/>
      <c r="G99" s="588"/>
      <c r="H99" s="588"/>
      <c r="I99" s="588"/>
    </row>
    <row r="100" spans="2:9" ht="19.5">
      <c r="B100" s="599" t="s">
        <v>498</v>
      </c>
      <c r="C100" s="588" t="s">
        <v>1345</v>
      </c>
      <c r="D100" s="588"/>
      <c r="E100" s="588"/>
      <c r="F100" s="588"/>
      <c r="G100" s="588"/>
      <c r="H100" s="588"/>
      <c r="I100" s="588"/>
    </row>
    <row r="101" spans="2:9" ht="19.5">
      <c r="B101" s="599" t="s">
        <v>491</v>
      </c>
      <c r="C101" s="588" t="s">
        <v>1346</v>
      </c>
      <c r="D101" s="588"/>
      <c r="E101" s="588"/>
      <c r="F101" s="588"/>
      <c r="G101" s="588"/>
      <c r="H101" s="588"/>
      <c r="I101" s="588"/>
    </row>
    <row r="102" spans="2:9" ht="19.5">
      <c r="B102" s="599" t="s">
        <v>499</v>
      </c>
      <c r="C102" s="588" t="s">
        <v>1347</v>
      </c>
      <c r="D102" s="588"/>
      <c r="E102" s="588"/>
      <c r="F102" s="588"/>
      <c r="G102" s="588"/>
      <c r="H102" s="588"/>
      <c r="I102" s="588"/>
    </row>
    <row r="103" spans="2:9" ht="19.5">
      <c r="B103" s="599" t="s">
        <v>500</v>
      </c>
      <c r="C103" s="588" t="s">
        <v>1348</v>
      </c>
      <c r="D103" s="588"/>
      <c r="E103" s="588"/>
      <c r="F103" s="588"/>
      <c r="G103" s="588"/>
      <c r="H103" s="588"/>
      <c r="I103" s="588"/>
    </row>
    <row r="104" spans="2:9" ht="19.5">
      <c r="B104" s="599" t="s">
        <v>492</v>
      </c>
      <c r="C104" s="588" t="s">
        <v>1349</v>
      </c>
      <c r="D104" s="588"/>
      <c r="E104" s="588"/>
      <c r="F104" s="588"/>
      <c r="G104" s="588"/>
      <c r="H104" s="588"/>
      <c r="I104" s="588"/>
    </row>
    <row r="105" spans="2:9" ht="19.5">
      <c r="B105" s="599" t="s">
        <v>493</v>
      </c>
      <c r="C105" s="588" t="s">
        <v>1350</v>
      </c>
      <c r="D105" s="588"/>
      <c r="E105" s="588"/>
      <c r="F105" s="588"/>
      <c r="G105" s="588"/>
      <c r="H105" s="588"/>
      <c r="I105" s="588"/>
    </row>
    <row r="106" spans="2:9" ht="19.5">
      <c r="B106" s="599" t="s">
        <v>494</v>
      </c>
      <c r="C106" s="588" t="s">
        <v>1351</v>
      </c>
      <c r="D106" s="588"/>
      <c r="E106" s="588"/>
      <c r="F106" s="588"/>
      <c r="G106" s="588"/>
      <c r="H106" s="588"/>
      <c r="I106" s="588"/>
    </row>
    <row r="107" spans="2:9" ht="19.5">
      <c r="B107" s="599" t="s">
        <v>495</v>
      </c>
      <c r="C107" s="601" t="s">
        <v>1353</v>
      </c>
      <c r="D107" s="588"/>
      <c r="E107" s="588"/>
      <c r="F107" s="588"/>
      <c r="G107" s="588"/>
      <c r="H107" s="588"/>
      <c r="I107" s="588"/>
    </row>
    <row r="108" spans="1:9" s="593" customFormat="1" ht="19.5">
      <c r="A108" s="602"/>
      <c r="B108" s="603" t="s">
        <v>496</v>
      </c>
      <c r="C108" s="601" t="s">
        <v>1354</v>
      </c>
      <c r="D108" s="601"/>
      <c r="E108" s="601"/>
      <c r="F108" s="601"/>
      <c r="G108" s="601"/>
      <c r="H108" s="601"/>
      <c r="I108" s="601"/>
    </row>
    <row r="109" spans="1:9" s="593" customFormat="1" ht="19.5">
      <c r="A109" s="602"/>
      <c r="B109" s="603" t="s">
        <v>1352</v>
      </c>
      <c r="C109" s="601" t="s">
        <v>1355</v>
      </c>
      <c r="D109" s="601"/>
      <c r="E109" s="601"/>
      <c r="F109" s="601"/>
      <c r="G109" s="601"/>
      <c r="H109" s="601"/>
      <c r="I109" s="601"/>
    </row>
    <row r="110" spans="1:9" s="593" customFormat="1" ht="19.5">
      <c r="A110" s="602"/>
      <c r="B110" s="603" t="s">
        <v>1356</v>
      </c>
      <c r="C110" s="601" t="s">
        <v>1358</v>
      </c>
      <c r="D110" s="601"/>
      <c r="E110" s="601"/>
      <c r="G110" s="601"/>
      <c r="H110" s="601"/>
      <c r="I110" s="601"/>
    </row>
    <row r="111" spans="1:9" s="593" customFormat="1" ht="19.5">
      <c r="A111" s="602"/>
      <c r="B111" s="603" t="s">
        <v>1357</v>
      </c>
      <c r="C111" s="601" t="s">
        <v>1359</v>
      </c>
      <c r="D111" s="601"/>
      <c r="E111" s="601"/>
      <c r="G111" s="601"/>
      <c r="H111" s="601"/>
      <c r="I111" s="601"/>
    </row>
    <row r="112" spans="1:9" s="593" customFormat="1" ht="19.5">
      <c r="A112" s="602"/>
      <c r="B112" s="603" t="s">
        <v>1360</v>
      </c>
      <c r="C112" s="601" t="s">
        <v>774</v>
      </c>
      <c r="D112" s="601"/>
      <c r="E112" s="601"/>
      <c r="F112" s="601"/>
      <c r="G112" s="601"/>
      <c r="H112" s="601"/>
      <c r="I112" s="601"/>
    </row>
    <row r="113" spans="1:9" s="593" customFormat="1" ht="19.5">
      <c r="A113" s="602"/>
      <c r="B113" s="603" t="s">
        <v>578</v>
      </c>
      <c r="C113" s="570" t="s">
        <v>1001</v>
      </c>
      <c r="D113" s="601"/>
      <c r="E113" s="601"/>
      <c r="F113" s="601"/>
      <c r="G113" s="601"/>
      <c r="H113" s="601"/>
      <c r="I113" s="601"/>
    </row>
    <row r="114" spans="1:9" s="593" customFormat="1" ht="19.5">
      <c r="A114" s="602"/>
      <c r="B114" s="603" t="s">
        <v>579</v>
      </c>
      <c r="C114" s="570" t="s">
        <v>1002</v>
      </c>
      <c r="D114" s="601"/>
      <c r="E114" s="601"/>
      <c r="F114" s="601"/>
      <c r="G114" s="601"/>
      <c r="H114" s="601"/>
      <c r="I114" s="601"/>
    </row>
    <row r="115" spans="1:9" s="593" customFormat="1" ht="19.5">
      <c r="A115" s="602"/>
      <c r="B115" s="603" t="s">
        <v>580</v>
      </c>
      <c r="C115" s="570" t="s">
        <v>1003</v>
      </c>
      <c r="D115" s="601"/>
      <c r="E115" s="601"/>
      <c r="F115" s="601"/>
      <c r="G115" s="601"/>
      <c r="H115" s="601"/>
      <c r="I115" s="601"/>
    </row>
    <row r="116" spans="1:16" s="593" customFormat="1" ht="19.5">
      <c r="A116" s="602"/>
      <c r="B116" s="604" t="s">
        <v>2284</v>
      </c>
      <c r="C116" s="605"/>
      <c r="D116" s="605"/>
      <c r="E116" s="605"/>
      <c r="F116" s="605"/>
      <c r="G116" s="605"/>
      <c r="H116" s="605"/>
      <c r="I116" s="605"/>
      <c r="J116" s="606"/>
      <c r="K116" s="606"/>
      <c r="L116" s="606"/>
      <c r="M116" s="606"/>
      <c r="N116" s="606"/>
      <c r="O116" s="606"/>
      <c r="P116" s="606"/>
    </row>
    <row r="117" spans="1:16" ht="19.5">
      <c r="A117" s="602"/>
      <c r="B117" s="607" t="s">
        <v>2285</v>
      </c>
      <c r="C117" s="605"/>
      <c r="D117" s="605"/>
      <c r="E117" s="605"/>
      <c r="F117" s="605"/>
      <c r="G117" s="605"/>
      <c r="H117" s="605"/>
      <c r="I117" s="605"/>
      <c r="J117" s="606"/>
      <c r="K117" s="606"/>
      <c r="L117" s="606"/>
      <c r="M117" s="606"/>
      <c r="N117" s="606"/>
      <c r="O117" s="606"/>
      <c r="P117" s="606"/>
    </row>
    <row r="118" spans="1:16" ht="19.5">
      <c r="A118" s="602"/>
      <c r="B118" s="607" t="s">
        <v>2286</v>
      </c>
      <c r="C118" s="605"/>
      <c r="D118" s="605"/>
      <c r="E118" s="605"/>
      <c r="F118" s="605"/>
      <c r="G118" s="605"/>
      <c r="H118" s="605"/>
      <c r="I118" s="605"/>
      <c r="J118" s="606"/>
      <c r="K118" s="606"/>
      <c r="L118" s="606"/>
      <c r="M118" s="606"/>
      <c r="N118" s="606"/>
      <c r="O118" s="606"/>
      <c r="P118" s="606"/>
    </row>
    <row r="119" spans="1:16" ht="19.5">
      <c r="A119" s="602"/>
      <c r="B119" s="608" t="s">
        <v>2287</v>
      </c>
      <c r="C119" s="605"/>
      <c r="D119" s="605"/>
      <c r="E119" s="605"/>
      <c r="F119" s="605"/>
      <c r="G119" s="605"/>
      <c r="H119" s="605"/>
      <c r="I119" s="605"/>
      <c r="J119" s="606"/>
      <c r="K119" s="606"/>
      <c r="L119" s="606"/>
      <c r="M119" s="606"/>
      <c r="N119" s="606"/>
      <c r="O119" s="606"/>
      <c r="P119" s="606"/>
    </row>
    <row r="120" spans="1:16" s="593" customFormat="1" ht="19.5">
      <c r="A120" s="602"/>
      <c r="B120" s="604" t="s">
        <v>2288</v>
      </c>
      <c r="C120" s="605"/>
      <c r="D120" s="605"/>
      <c r="E120" s="605"/>
      <c r="F120" s="605"/>
      <c r="G120" s="605"/>
      <c r="H120" s="605"/>
      <c r="I120" s="605"/>
      <c r="J120" s="606"/>
      <c r="K120" s="606"/>
      <c r="L120" s="606"/>
      <c r="M120" s="606"/>
      <c r="N120" s="606"/>
      <c r="O120" s="606"/>
      <c r="P120" s="606"/>
    </row>
    <row r="121" spans="1:16" ht="19.5">
      <c r="A121" s="602"/>
      <c r="B121" s="607" t="s">
        <v>2289</v>
      </c>
      <c r="C121" s="605"/>
      <c r="D121" s="605"/>
      <c r="E121" s="605"/>
      <c r="F121" s="605"/>
      <c r="G121" s="605"/>
      <c r="H121" s="605"/>
      <c r="I121" s="605"/>
      <c r="J121" s="606"/>
      <c r="K121" s="606"/>
      <c r="L121" s="606"/>
      <c r="M121" s="606"/>
      <c r="N121" s="606"/>
      <c r="O121" s="606"/>
      <c r="P121" s="606"/>
    </row>
    <row r="122" spans="1:16" ht="19.5">
      <c r="A122" s="602"/>
      <c r="B122" s="607" t="s">
        <v>2290</v>
      </c>
      <c r="C122" s="605"/>
      <c r="D122" s="605"/>
      <c r="E122" s="605"/>
      <c r="F122" s="605"/>
      <c r="G122" s="605"/>
      <c r="H122" s="605"/>
      <c r="I122" s="605"/>
      <c r="J122" s="606"/>
      <c r="K122" s="606"/>
      <c r="L122" s="606"/>
      <c r="M122" s="606"/>
      <c r="N122" s="606"/>
      <c r="O122" s="606"/>
      <c r="P122" s="606"/>
    </row>
    <row r="123" spans="1:16" ht="19.5">
      <c r="A123" s="602"/>
      <c r="B123" s="608" t="s">
        <v>2291</v>
      </c>
      <c r="C123" s="605"/>
      <c r="D123" s="605"/>
      <c r="E123" s="605"/>
      <c r="F123" s="605"/>
      <c r="G123" s="605"/>
      <c r="H123" s="605"/>
      <c r="I123" s="605"/>
      <c r="J123" s="606"/>
      <c r="K123" s="606"/>
      <c r="L123" s="606"/>
      <c r="M123" s="606"/>
      <c r="N123" s="606"/>
      <c r="O123" s="606"/>
      <c r="P123" s="606"/>
    </row>
    <row r="124" spans="1:16" ht="19.5">
      <c r="A124" s="602"/>
      <c r="B124" s="608" t="s">
        <v>2292</v>
      </c>
      <c r="C124" s="605"/>
      <c r="D124" s="605"/>
      <c r="E124" s="605"/>
      <c r="F124" s="605"/>
      <c r="G124" s="605"/>
      <c r="H124" s="605"/>
      <c r="I124" s="605"/>
      <c r="J124" s="606"/>
      <c r="K124" s="606"/>
      <c r="L124" s="606"/>
      <c r="M124" s="606"/>
      <c r="N124" s="606"/>
      <c r="O124" s="606"/>
      <c r="P124" s="606"/>
    </row>
    <row r="125" spans="1:16" ht="19.5">
      <c r="A125" s="602"/>
      <c r="B125" s="608" t="s">
        <v>2293</v>
      </c>
      <c r="C125" s="605"/>
      <c r="D125" s="605"/>
      <c r="E125" s="605"/>
      <c r="F125" s="605"/>
      <c r="G125" s="605"/>
      <c r="H125" s="605"/>
      <c r="I125" s="605"/>
      <c r="J125" s="606"/>
      <c r="K125" s="606"/>
      <c r="L125" s="606"/>
      <c r="M125" s="606"/>
      <c r="N125" s="606"/>
      <c r="O125" s="606"/>
      <c r="P125" s="606"/>
    </row>
    <row r="126" spans="1:16" s="593" customFormat="1" ht="19.5">
      <c r="A126" s="602"/>
      <c r="B126" s="604" t="s">
        <v>2294</v>
      </c>
      <c r="C126" s="605"/>
      <c r="D126" s="605"/>
      <c r="E126" s="605"/>
      <c r="F126" s="605"/>
      <c r="G126" s="605"/>
      <c r="H126" s="605"/>
      <c r="I126" s="605"/>
      <c r="J126" s="606"/>
      <c r="K126" s="606"/>
      <c r="L126" s="606"/>
      <c r="M126" s="606"/>
      <c r="N126" s="606"/>
      <c r="O126" s="606"/>
      <c r="P126" s="606"/>
    </row>
    <row r="127" spans="1:16" ht="19.5">
      <c r="A127" s="602"/>
      <c r="B127" s="607" t="s">
        <v>618</v>
      </c>
      <c r="C127" s="605"/>
      <c r="D127" s="605"/>
      <c r="E127" s="605"/>
      <c r="F127" s="605"/>
      <c r="G127" s="605"/>
      <c r="H127" s="605"/>
      <c r="I127" s="605"/>
      <c r="J127" s="606"/>
      <c r="K127" s="606"/>
      <c r="L127" s="606"/>
      <c r="M127" s="606"/>
      <c r="N127" s="606"/>
      <c r="O127" s="606"/>
      <c r="P127" s="606"/>
    </row>
    <row r="128" spans="1:16" ht="19.5">
      <c r="A128" s="602"/>
      <c r="B128" s="607" t="s">
        <v>2295</v>
      </c>
      <c r="C128" s="605"/>
      <c r="D128" s="605"/>
      <c r="E128" s="605"/>
      <c r="F128" s="605"/>
      <c r="G128" s="605"/>
      <c r="H128" s="605"/>
      <c r="I128" s="605"/>
      <c r="J128" s="606"/>
      <c r="K128" s="606"/>
      <c r="L128" s="606"/>
      <c r="M128" s="606"/>
      <c r="N128" s="606"/>
      <c r="O128" s="606"/>
      <c r="P128" s="606"/>
    </row>
    <row r="129" spans="1:16" ht="19.5">
      <c r="A129" s="602"/>
      <c r="B129" s="608" t="s">
        <v>1871</v>
      </c>
      <c r="C129" s="605"/>
      <c r="D129" s="605"/>
      <c r="E129" s="605"/>
      <c r="F129" s="605"/>
      <c r="G129" s="605"/>
      <c r="H129" s="605"/>
      <c r="I129" s="605"/>
      <c r="J129" s="606"/>
      <c r="K129" s="606"/>
      <c r="L129" s="606"/>
      <c r="M129" s="606"/>
      <c r="N129" s="606"/>
      <c r="O129" s="606"/>
      <c r="P129" s="606"/>
    </row>
    <row r="130" spans="1:16" ht="19.5">
      <c r="A130" s="602"/>
      <c r="B130" s="608" t="s">
        <v>1872</v>
      </c>
      <c r="C130" s="605"/>
      <c r="D130" s="605"/>
      <c r="E130" s="605"/>
      <c r="F130" s="605"/>
      <c r="G130" s="605"/>
      <c r="H130" s="605"/>
      <c r="I130" s="605"/>
      <c r="J130" s="606"/>
      <c r="K130" s="606"/>
      <c r="L130" s="606"/>
      <c r="M130" s="606"/>
      <c r="N130" s="606"/>
      <c r="O130" s="606"/>
      <c r="P130" s="606"/>
    </row>
    <row r="131" spans="1:16" s="593" customFormat="1" ht="19.5">
      <c r="A131" s="602"/>
      <c r="B131" s="604" t="s">
        <v>1873</v>
      </c>
      <c r="C131" s="605"/>
      <c r="D131" s="605"/>
      <c r="E131" s="605"/>
      <c r="F131" s="605"/>
      <c r="G131" s="605"/>
      <c r="H131" s="605"/>
      <c r="I131" s="605"/>
      <c r="J131" s="606"/>
      <c r="K131" s="606"/>
      <c r="L131" s="606"/>
      <c r="M131" s="606"/>
      <c r="N131" s="606"/>
      <c r="O131" s="606"/>
      <c r="P131" s="606"/>
    </row>
    <row r="132" spans="1:16" ht="19.5">
      <c r="A132" s="602"/>
      <c r="B132" s="608" t="s">
        <v>1874</v>
      </c>
      <c r="C132" s="605"/>
      <c r="D132" s="605"/>
      <c r="E132" s="605"/>
      <c r="F132" s="605"/>
      <c r="G132" s="605"/>
      <c r="H132" s="605"/>
      <c r="I132" s="605"/>
      <c r="J132" s="606"/>
      <c r="K132" s="606"/>
      <c r="L132" s="606"/>
      <c r="M132" s="606"/>
      <c r="N132" s="606"/>
      <c r="O132" s="606"/>
      <c r="P132" s="606"/>
    </row>
    <row r="133" spans="1:9" ht="19.5">
      <c r="A133" s="573" t="s">
        <v>1875</v>
      </c>
      <c r="B133" s="595" t="s">
        <v>617</v>
      </c>
      <c r="C133" s="595"/>
      <c r="D133" s="595"/>
      <c r="E133" s="595"/>
      <c r="F133" s="595"/>
      <c r="G133" s="595"/>
      <c r="H133" s="595"/>
      <c r="I133" s="595"/>
    </row>
    <row r="134" spans="1:13" ht="19.5">
      <c r="A134" s="573"/>
      <c r="B134" s="588" t="s">
        <v>939</v>
      </c>
      <c r="C134" s="588"/>
      <c r="D134" s="588"/>
      <c r="E134" s="609"/>
      <c r="F134" s="609"/>
      <c r="G134" s="609"/>
      <c r="H134" s="609"/>
      <c r="I134" s="609"/>
      <c r="J134" s="582"/>
      <c r="K134" s="582"/>
      <c r="L134" s="582"/>
      <c r="M134" s="582"/>
    </row>
    <row r="135" spans="1:9" ht="19.5">
      <c r="A135" s="573"/>
      <c r="B135" s="588" t="s">
        <v>940</v>
      </c>
      <c r="C135" s="588"/>
      <c r="D135" s="588"/>
      <c r="E135" s="588"/>
      <c r="F135" s="588"/>
      <c r="G135" s="588"/>
      <c r="H135" s="588"/>
      <c r="I135" s="588"/>
    </row>
    <row r="136" spans="1:15" ht="19.5">
      <c r="A136" s="573"/>
      <c r="B136" s="596" t="s">
        <v>583</v>
      </c>
      <c r="C136" s="596"/>
      <c r="D136" s="596"/>
      <c r="E136" s="596"/>
      <c r="F136" s="596"/>
      <c r="G136" s="596"/>
      <c r="H136" s="596"/>
      <c r="I136" s="596"/>
      <c r="J136" s="597"/>
      <c r="K136" s="582"/>
      <c r="L136" s="582"/>
      <c r="M136" s="582"/>
      <c r="N136" s="582"/>
      <c r="O136" s="582"/>
    </row>
    <row r="137" spans="1:18" ht="19.5">
      <c r="A137" s="688" t="s">
        <v>1292</v>
      </c>
      <c r="B137" s="686" t="s">
        <v>1291</v>
      </c>
      <c r="C137" s="686"/>
      <c r="D137" s="686"/>
      <c r="E137" s="686"/>
      <c r="F137" s="686"/>
      <c r="G137" s="686"/>
      <c r="H137" s="686"/>
      <c r="I137" s="686"/>
      <c r="J137" s="687"/>
      <c r="K137" s="606"/>
      <c r="L137" s="606"/>
      <c r="M137" s="606"/>
      <c r="N137" s="606"/>
      <c r="O137" s="593"/>
      <c r="P137" s="593"/>
      <c r="Q137" s="593"/>
      <c r="R137" s="593"/>
    </row>
    <row r="138" spans="1:9" ht="19.5">
      <c r="A138" s="573" t="s">
        <v>941</v>
      </c>
      <c r="B138" s="595" t="s">
        <v>1832</v>
      </c>
      <c r="C138" s="595"/>
      <c r="D138" s="595"/>
      <c r="E138" s="595"/>
      <c r="F138" s="595"/>
      <c r="G138" s="595"/>
      <c r="H138" s="595"/>
      <c r="I138" s="595"/>
    </row>
    <row r="139" spans="1:13" s="593" customFormat="1" ht="19.5">
      <c r="A139" s="574"/>
      <c r="B139" s="588" t="s">
        <v>1604</v>
      </c>
      <c r="C139" s="588"/>
      <c r="D139" s="588"/>
      <c r="E139" s="588"/>
      <c r="F139" s="588"/>
      <c r="G139" s="588"/>
      <c r="H139" s="588"/>
      <c r="I139" s="588"/>
      <c r="J139" s="552"/>
      <c r="K139" s="552"/>
      <c r="L139" s="552"/>
      <c r="M139" s="552"/>
    </row>
    <row r="140" spans="1:13" s="593" customFormat="1" ht="19.5">
      <c r="A140" s="574"/>
      <c r="B140" s="588" t="s">
        <v>1833</v>
      </c>
      <c r="C140" s="588"/>
      <c r="D140" s="588"/>
      <c r="E140" s="588"/>
      <c r="F140" s="588"/>
      <c r="G140" s="588"/>
      <c r="H140" s="588"/>
      <c r="I140" s="588"/>
      <c r="J140" s="552"/>
      <c r="K140" s="552"/>
      <c r="L140" s="552"/>
      <c r="M140" s="552"/>
    </row>
    <row r="141" spans="1:16" ht="19.5">
      <c r="A141" s="688" t="s">
        <v>942</v>
      </c>
      <c r="B141" s="610" t="s">
        <v>943</v>
      </c>
      <c r="C141" s="605"/>
      <c r="D141" s="605"/>
      <c r="E141" s="605"/>
      <c r="F141" s="605"/>
      <c r="G141" s="605"/>
      <c r="H141" s="605"/>
      <c r="I141" s="605"/>
      <c r="J141" s="606"/>
      <c r="K141" s="606"/>
      <c r="L141" s="606"/>
      <c r="M141" s="606"/>
      <c r="N141" s="606"/>
      <c r="O141" s="606"/>
      <c r="P141" s="606"/>
    </row>
    <row r="142" spans="1:16" ht="19.5">
      <c r="A142" s="602"/>
      <c r="B142" s="610" t="s">
        <v>584</v>
      </c>
      <c r="C142" s="605"/>
      <c r="D142" s="605"/>
      <c r="E142" s="605"/>
      <c r="F142" s="605"/>
      <c r="G142" s="605"/>
      <c r="H142" s="605"/>
      <c r="I142" s="605"/>
      <c r="J142" s="606"/>
      <c r="K142" s="606"/>
      <c r="L142" s="606"/>
      <c r="M142" s="606"/>
      <c r="N142" s="606"/>
      <c r="O142" s="606"/>
      <c r="P142" s="606"/>
    </row>
    <row r="143" spans="1:9" ht="19.5">
      <c r="A143" s="573" t="s">
        <v>944</v>
      </c>
      <c r="B143" s="595" t="s">
        <v>1497</v>
      </c>
      <c r="C143" s="595"/>
      <c r="D143" s="595"/>
      <c r="E143" s="595"/>
      <c r="F143" s="595"/>
      <c r="G143" s="595"/>
      <c r="H143" s="595"/>
      <c r="I143" s="595"/>
    </row>
    <row r="144" spans="1:9" ht="19.5">
      <c r="A144" s="573" t="s">
        <v>1498</v>
      </c>
      <c r="B144" s="595" t="s">
        <v>1499</v>
      </c>
      <c r="C144" s="595"/>
      <c r="D144" s="595"/>
      <c r="E144" s="595"/>
      <c r="F144" s="595"/>
      <c r="G144" s="595"/>
      <c r="H144" s="595"/>
      <c r="I144" s="595"/>
    </row>
    <row r="145" spans="1:9" ht="19.5">
      <c r="A145" s="599" t="s">
        <v>1691</v>
      </c>
      <c r="B145" s="611" t="s">
        <v>1500</v>
      </c>
      <c r="C145" s="570"/>
      <c r="D145" s="570"/>
      <c r="E145" s="570"/>
      <c r="F145" s="570"/>
      <c r="G145" s="570"/>
      <c r="H145" s="570"/>
      <c r="I145" s="570"/>
    </row>
    <row r="146" spans="1:9" ht="19.5">
      <c r="A146" s="573"/>
      <c r="B146" s="570" t="s">
        <v>1501</v>
      </c>
      <c r="C146" s="570"/>
      <c r="D146" s="570"/>
      <c r="E146" s="570"/>
      <c r="F146" s="570"/>
      <c r="G146" s="570"/>
      <c r="H146" s="570"/>
      <c r="I146" s="570"/>
    </row>
    <row r="147" spans="1:9" ht="19.5">
      <c r="A147" s="573" t="s">
        <v>1502</v>
      </c>
      <c r="B147" s="588" t="s">
        <v>977</v>
      </c>
      <c r="C147" s="588"/>
      <c r="D147" s="588"/>
      <c r="E147" s="588"/>
      <c r="F147" s="588"/>
      <c r="G147" s="588"/>
      <c r="H147" s="588"/>
      <c r="I147" s="588"/>
    </row>
    <row r="148" spans="2:9" ht="19.5">
      <c r="B148" s="588" t="s">
        <v>1503</v>
      </c>
      <c r="C148" s="588"/>
      <c r="D148" s="588"/>
      <c r="E148" s="588"/>
      <c r="F148" s="588"/>
      <c r="G148" s="588"/>
      <c r="H148" s="588"/>
      <c r="I148" s="588"/>
    </row>
    <row r="149" spans="2:9" ht="19.5">
      <c r="B149" s="588" t="s">
        <v>1504</v>
      </c>
      <c r="C149" s="588"/>
      <c r="D149" s="588"/>
      <c r="E149" s="588"/>
      <c r="F149" s="588"/>
      <c r="G149" s="588"/>
      <c r="H149" s="588"/>
      <c r="I149" s="588"/>
    </row>
    <row r="150" spans="2:14" ht="19.5">
      <c r="B150" s="634" t="s">
        <v>978</v>
      </c>
      <c r="C150" s="635"/>
      <c r="D150" s="635"/>
      <c r="E150" s="635"/>
      <c r="F150" s="635"/>
      <c r="G150" s="635"/>
      <c r="H150" s="635"/>
      <c r="I150" s="635"/>
      <c r="J150" s="606"/>
      <c r="K150" s="606"/>
      <c r="L150" s="606"/>
      <c r="M150" s="606"/>
      <c r="N150" s="606"/>
    </row>
    <row r="151" spans="1:9" ht="19.5">
      <c r="A151" s="573" t="s">
        <v>1505</v>
      </c>
      <c r="B151" s="595" t="s">
        <v>1506</v>
      </c>
      <c r="C151" s="595"/>
      <c r="D151" s="595"/>
      <c r="E151" s="595"/>
      <c r="F151" s="595"/>
      <c r="G151" s="595"/>
      <c r="H151" s="595"/>
      <c r="I151" s="595"/>
    </row>
    <row r="152" spans="1:9" ht="19.5">
      <c r="A152" s="573"/>
      <c r="B152" s="588" t="s">
        <v>1507</v>
      </c>
      <c r="C152" s="588"/>
      <c r="D152" s="588"/>
      <c r="E152" s="588"/>
      <c r="F152" s="588"/>
      <c r="G152" s="588"/>
      <c r="H152" s="588"/>
      <c r="I152" s="588"/>
    </row>
    <row r="153" spans="1:9" ht="19.5">
      <c r="A153" s="573"/>
      <c r="B153" s="588" t="s">
        <v>1508</v>
      </c>
      <c r="C153" s="588"/>
      <c r="D153" s="588"/>
      <c r="E153" s="588"/>
      <c r="F153" s="588"/>
      <c r="G153" s="588"/>
      <c r="H153" s="588"/>
      <c r="I153" s="588"/>
    </row>
    <row r="154" spans="1:15" s="593" customFormat="1" ht="19.5">
      <c r="A154" s="573"/>
      <c r="B154" s="588" t="s">
        <v>979</v>
      </c>
      <c r="C154" s="588"/>
      <c r="D154" s="588"/>
      <c r="E154" s="588"/>
      <c r="F154" s="588"/>
      <c r="G154" s="588"/>
      <c r="H154" s="588"/>
      <c r="I154" s="588"/>
      <c r="J154" s="552"/>
      <c r="K154" s="552"/>
      <c r="L154" s="552"/>
      <c r="M154" s="552"/>
      <c r="N154" s="552"/>
      <c r="O154" s="552"/>
    </row>
    <row r="155" spans="1:9" ht="19.5">
      <c r="A155" s="573"/>
      <c r="B155" s="588" t="s">
        <v>1509</v>
      </c>
      <c r="C155" s="588"/>
      <c r="D155" s="588"/>
      <c r="E155" s="588"/>
      <c r="F155" s="588"/>
      <c r="G155" s="588"/>
      <c r="H155" s="588"/>
      <c r="I155" s="588"/>
    </row>
    <row r="156" spans="1:14" ht="19.5">
      <c r="A156" s="573"/>
      <c r="B156" s="609" t="s">
        <v>980</v>
      </c>
      <c r="C156" s="609"/>
      <c r="D156" s="609"/>
      <c r="E156" s="609"/>
      <c r="F156" s="609"/>
      <c r="G156" s="609"/>
      <c r="H156" s="609"/>
      <c r="I156" s="609"/>
      <c r="J156" s="582"/>
      <c r="K156" s="582"/>
      <c r="L156" s="582"/>
      <c r="M156" s="582"/>
      <c r="N156" s="582"/>
    </row>
    <row r="157" spans="1:12" ht="19.5">
      <c r="A157" s="612"/>
      <c r="B157" s="613" t="s">
        <v>2232</v>
      </c>
      <c r="C157" s="613"/>
      <c r="D157" s="613"/>
      <c r="E157" s="613"/>
      <c r="F157" s="613"/>
      <c r="G157" s="613"/>
      <c r="H157" s="613"/>
      <c r="I157" s="613"/>
      <c r="J157" s="593"/>
      <c r="K157" s="593"/>
      <c r="L157" s="593"/>
    </row>
    <row r="158" spans="2:16" ht="19.5">
      <c r="B158" s="634" t="s">
        <v>981</v>
      </c>
      <c r="C158" s="635"/>
      <c r="D158" s="635"/>
      <c r="E158" s="635"/>
      <c r="F158" s="635"/>
      <c r="G158" s="635"/>
      <c r="H158" s="635"/>
      <c r="I158" s="635"/>
      <c r="J158" s="606"/>
      <c r="K158" s="606"/>
      <c r="L158" s="606"/>
      <c r="M158" s="606"/>
      <c r="N158" s="606"/>
      <c r="O158" s="606"/>
      <c r="P158" s="606"/>
    </row>
    <row r="159" spans="1:14" ht="19.5">
      <c r="A159" s="573" t="s">
        <v>2233</v>
      </c>
      <c r="B159" s="614" t="s">
        <v>1301</v>
      </c>
      <c r="C159" s="597"/>
      <c r="D159" s="597"/>
      <c r="E159" s="597"/>
      <c r="F159" s="597"/>
      <c r="G159" s="597"/>
      <c r="H159" s="597"/>
      <c r="I159" s="597"/>
      <c r="J159" s="597"/>
      <c r="K159" s="582"/>
      <c r="L159" s="582"/>
      <c r="M159" s="582"/>
      <c r="N159" s="582"/>
    </row>
    <row r="160" spans="1:15" s="643" customFormat="1" ht="19.5">
      <c r="A160" s="599"/>
      <c r="B160" s="713" t="s">
        <v>1004</v>
      </c>
      <c r="C160" s="212"/>
      <c r="D160" s="212"/>
      <c r="E160" s="212"/>
      <c r="F160" s="212"/>
      <c r="G160" s="212"/>
      <c r="H160" s="212"/>
      <c r="I160" s="212"/>
      <c r="J160" s="212"/>
      <c r="K160" s="212"/>
      <c r="L160" s="212"/>
      <c r="M160" s="212"/>
      <c r="N160" s="212"/>
      <c r="O160" s="212"/>
    </row>
    <row r="161" ht="19.5">
      <c r="B161" s="580" t="s">
        <v>1863</v>
      </c>
    </row>
    <row r="162" spans="1:14" ht="19.5">
      <c r="A162" s="616"/>
      <c r="B162" s="228" t="str">
        <f>CONCATENATE("      『繳交",A3,"第O組AAA第X專題OOO(初稿).ppt  』，")</f>
        <v>      『繳交98-1#3056金融市場第O組AAA第X專題OOO(初稿).ppt  』，</v>
      </c>
      <c r="C162" s="617"/>
      <c r="D162" s="617"/>
      <c r="E162" s="617"/>
      <c r="F162" s="617"/>
      <c r="G162" s="617"/>
      <c r="H162" s="617"/>
      <c r="I162" s="617"/>
      <c r="J162" s="215" t="s">
        <v>1864</v>
      </c>
      <c r="K162" s="615"/>
      <c r="L162" s="615"/>
      <c r="M162" s="615"/>
      <c r="N162" s="615"/>
    </row>
    <row r="163" ht="19.5">
      <c r="B163" s="580" t="s">
        <v>982</v>
      </c>
    </row>
    <row r="164" spans="1:14" ht="19.5">
      <c r="A164" s="616"/>
      <c r="B164" s="228" t="str">
        <f>CONCATENATE("      『",A3,"第O組AAA第X專題OOO(初稿).ppt  』，")</f>
        <v>      『98-1#3056金融市場第O組AAA第X專題OOO(初稿).ppt  』，</v>
      </c>
      <c r="C164" s="617"/>
      <c r="D164" s="617"/>
      <c r="E164" s="617"/>
      <c r="F164" s="617"/>
      <c r="G164" s="617"/>
      <c r="H164" s="617"/>
      <c r="I164" s="617"/>
      <c r="J164" s="215" t="s">
        <v>1864</v>
      </c>
      <c r="K164" s="615"/>
      <c r="L164" s="615"/>
      <c r="M164" s="615"/>
      <c r="N164" s="615"/>
    </row>
    <row r="165" ht="19.5">
      <c r="B165" s="580" t="s">
        <v>659</v>
      </c>
    </row>
    <row r="166" ht="19.5">
      <c r="B166" s="618" t="s">
        <v>660</v>
      </c>
    </row>
    <row r="167" spans="1:15" s="615" customFormat="1" ht="19.5">
      <c r="A167" s="574"/>
      <c r="B167" s="585" t="s">
        <v>1865</v>
      </c>
      <c r="C167" s="552"/>
      <c r="D167" s="552"/>
      <c r="E167" s="552"/>
      <c r="F167" s="552"/>
      <c r="G167" s="552"/>
      <c r="H167" s="552"/>
      <c r="I167" s="552"/>
      <c r="J167" s="552"/>
      <c r="K167" s="552"/>
      <c r="L167" s="552"/>
      <c r="M167" s="552"/>
      <c r="N167" s="552"/>
      <c r="O167" s="552"/>
    </row>
    <row r="168" ht="19.5">
      <c r="B168" s="580" t="s">
        <v>983</v>
      </c>
    </row>
    <row r="169" ht="19.5">
      <c r="B169" s="580" t="s">
        <v>1182</v>
      </c>
    </row>
    <row r="170" spans="1:12" ht="19.5">
      <c r="A170" s="573" t="s">
        <v>1302</v>
      </c>
      <c r="B170" s="614" t="s">
        <v>1183</v>
      </c>
      <c r="C170" s="597"/>
      <c r="D170" s="597"/>
      <c r="E170" s="597"/>
      <c r="F170" s="597"/>
      <c r="G170" s="597"/>
      <c r="H170" s="597"/>
      <c r="I170" s="597"/>
      <c r="J170" s="597"/>
      <c r="K170" s="597"/>
      <c r="L170" s="597"/>
    </row>
    <row r="171" spans="1:14" s="592" customFormat="1" ht="19.5">
      <c r="A171" s="574"/>
      <c r="B171" s="580" t="s">
        <v>1184</v>
      </c>
      <c r="C171" s="552"/>
      <c r="D171" s="552"/>
      <c r="E171" s="552"/>
      <c r="F171" s="552"/>
      <c r="G171" s="552"/>
      <c r="H171" s="552"/>
      <c r="I171" s="552"/>
      <c r="J171" s="552"/>
      <c r="K171" s="552"/>
      <c r="L171" s="552"/>
      <c r="M171" s="552"/>
      <c r="N171" s="552"/>
    </row>
    <row r="172" spans="1:14" s="592" customFormat="1" ht="19.5">
      <c r="A172" s="574"/>
      <c r="B172" s="580" t="s">
        <v>1689</v>
      </c>
      <c r="C172" s="552"/>
      <c r="D172" s="552"/>
      <c r="E172" s="552"/>
      <c r="F172" s="552"/>
      <c r="G172" s="552"/>
      <c r="H172" s="552"/>
      <c r="I172" s="552"/>
      <c r="J172" s="552"/>
      <c r="K172" s="552"/>
      <c r="L172" s="552"/>
      <c r="M172" s="552"/>
      <c r="N172" s="552"/>
    </row>
    <row r="173" spans="2:13" ht="19.5">
      <c r="B173" s="619" t="s">
        <v>777</v>
      </c>
      <c r="C173" s="606"/>
      <c r="D173" s="606"/>
      <c r="E173" s="606"/>
      <c r="F173" s="606"/>
      <c r="G173" s="606"/>
      <c r="H173" s="606"/>
      <c r="I173" s="606"/>
      <c r="J173" s="606"/>
      <c r="K173" s="606"/>
      <c r="L173" s="606"/>
      <c r="M173" s="606"/>
    </row>
    <row r="174" spans="1:15" s="575" customFormat="1" ht="19.5">
      <c r="A174" s="573" t="s">
        <v>2256</v>
      </c>
      <c r="B174" s="598" t="s">
        <v>1866</v>
      </c>
      <c r="C174" s="598"/>
      <c r="D174" s="598"/>
      <c r="E174" s="598"/>
      <c r="F174" s="598"/>
      <c r="G174" s="598"/>
      <c r="H174" s="598"/>
      <c r="I174" s="598"/>
      <c r="J174" s="552"/>
      <c r="K174" s="552"/>
      <c r="L174" s="552"/>
      <c r="M174" s="552"/>
      <c r="N174" s="552"/>
      <c r="O174" s="552"/>
    </row>
    <row r="175" spans="1:9" ht="19.5">
      <c r="A175" s="573" t="s">
        <v>1867</v>
      </c>
      <c r="B175" s="611" t="s">
        <v>1185</v>
      </c>
      <c r="C175" s="570"/>
      <c r="D175" s="570"/>
      <c r="E175" s="570"/>
      <c r="F175" s="570"/>
      <c r="G175" s="570"/>
      <c r="H175" s="570"/>
      <c r="I175" s="570"/>
    </row>
    <row r="176" spans="1:9" ht="19.5">
      <c r="A176" s="573" t="s">
        <v>1868</v>
      </c>
      <c r="B176" s="611" t="s">
        <v>1869</v>
      </c>
      <c r="C176" s="570"/>
      <c r="D176" s="570"/>
      <c r="E176" s="570"/>
      <c r="F176" s="570"/>
      <c r="G176" s="570"/>
      <c r="H176" s="570"/>
      <c r="I176" s="570"/>
    </row>
    <row r="177" spans="1:9" ht="19.5">
      <c r="A177" s="573" t="s">
        <v>1870</v>
      </c>
      <c r="B177" s="570" t="s">
        <v>1433</v>
      </c>
      <c r="C177" s="570"/>
      <c r="D177" s="570"/>
      <c r="E177" s="570"/>
      <c r="F177" s="570"/>
      <c r="G177" s="570"/>
      <c r="H177" s="570"/>
      <c r="I177" s="570"/>
    </row>
    <row r="178" spans="1:9" ht="19.5">
      <c r="A178" s="573"/>
      <c r="B178" s="570" t="s">
        <v>1187</v>
      </c>
      <c r="C178" s="570"/>
      <c r="D178" s="570"/>
      <c r="E178" s="570"/>
      <c r="F178" s="570"/>
      <c r="G178" s="570"/>
      <c r="H178" s="570"/>
      <c r="I178" s="570"/>
    </row>
    <row r="179" spans="1:9" ht="19.5">
      <c r="A179" s="573"/>
      <c r="B179" s="570" t="s">
        <v>1186</v>
      </c>
      <c r="C179" s="570"/>
      <c r="D179" s="570"/>
      <c r="E179" s="570"/>
      <c r="F179" s="570"/>
      <c r="G179" s="570"/>
      <c r="H179" s="570"/>
      <c r="I179" s="570"/>
    </row>
    <row r="180" spans="1:12" ht="19.5">
      <c r="A180" s="573"/>
      <c r="B180" s="572" t="s">
        <v>1694</v>
      </c>
      <c r="C180" s="576"/>
      <c r="D180" s="576"/>
      <c r="E180" s="576"/>
      <c r="F180" s="576"/>
      <c r="G180" s="576"/>
      <c r="H180" s="576"/>
      <c r="I180" s="576"/>
      <c r="J180" s="575"/>
      <c r="K180" s="575"/>
      <c r="L180" s="575"/>
    </row>
    <row r="181" spans="1:9" ht="19.5">
      <c r="A181" s="573"/>
      <c r="B181" s="570" t="s">
        <v>1188</v>
      </c>
      <c r="C181" s="570"/>
      <c r="D181" s="570"/>
      <c r="E181" s="570"/>
      <c r="F181" s="570"/>
      <c r="G181" s="570"/>
      <c r="H181" s="570"/>
      <c r="I181" s="570"/>
    </row>
    <row r="182" spans="1:9" ht="19.5">
      <c r="A182" s="573"/>
      <c r="B182" s="570" t="s">
        <v>661</v>
      </c>
      <c r="C182" s="570"/>
      <c r="D182" s="570"/>
      <c r="E182" s="570"/>
      <c r="F182" s="570"/>
      <c r="G182" s="570"/>
      <c r="H182" s="570"/>
      <c r="I182" s="570"/>
    </row>
    <row r="183" spans="1:9" ht="19.5">
      <c r="A183" s="573"/>
      <c r="B183" s="572" t="s">
        <v>1695</v>
      </c>
      <c r="C183" s="570"/>
      <c r="D183" s="570"/>
      <c r="E183" s="570"/>
      <c r="F183" s="570"/>
      <c r="G183" s="570"/>
      <c r="H183" s="570"/>
      <c r="I183" s="570"/>
    </row>
    <row r="184" spans="1:9" ht="19.5">
      <c r="A184" s="573"/>
      <c r="B184" s="570" t="s">
        <v>1189</v>
      </c>
      <c r="C184" s="570"/>
      <c r="D184" s="570"/>
      <c r="E184" s="570"/>
      <c r="F184" s="570"/>
      <c r="G184" s="570"/>
      <c r="H184" s="570"/>
      <c r="I184" s="570"/>
    </row>
    <row r="185" spans="1:9" ht="19.5">
      <c r="A185" s="573"/>
      <c r="B185" s="570" t="s">
        <v>1696</v>
      </c>
      <c r="C185" s="570"/>
      <c r="D185" s="570"/>
      <c r="E185" s="570"/>
      <c r="F185" s="570"/>
      <c r="G185" s="570"/>
      <c r="H185" s="570"/>
      <c r="I185" s="570"/>
    </row>
    <row r="186" spans="1:9" ht="19.5">
      <c r="A186" s="573" t="s">
        <v>1697</v>
      </c>
      <c r="B186" s="598" t="s">
        <v>1698</v>
      </c>
      <c r="C186" s="598"/>
      <c r="D186" s="598"/>
      <c r="E186" s="598"/>
      <c r="F186" s="598"/>
      <c r="G186" s="598"/>
      <c r="H186" s="598"/>
      <c r="I186" s="598"/>
    </row>
    <row r="187" spans="1:9" ht="19.5">
      <c r="A187" s="573"/>
      <c r="B187" s="570" t="s">
        <v>1699</v>
      </c>
      <c r="C187" s="570"/>
      <c r="D187" s="570"/>
      <c r="E187" s="570"/>
      <c r="F187" s="570"/>
      <c r="G187" s="570"/>
      <c r="H187" s="570"/>
      <c r="I187" s="570"/>
    </row>
    <row r="188" spans="1:9" ht="19.5">
      <c r="A188" s="573"/>
      <c r="B188" s="570" t="s">
        <v>1700</v>
      </c>
      <c r="C188" s="570"/>
      <c r="D188" s="570"/>
      <c r="E188" s="570"/>
      <c r="F188" s="570"/>
      <c r="G188" s="570"/>
      <c r="H188" s="570"/>
      <c r="I188" s="570"/>
    </row>
    <row r="189" spans="1:9" ht="19.5">
      <c r="A189" s="573" t="s">
        <v>1701</v>
      </c>
      <c r="B189" s="570" t="s">
        <v>1702</v>
      </c>
      <c r="C189" s="570"/>
      <c r="D189" s="570"/>
      <c r="E189" s="570"/>
      <c r="F189" s="570"/>
      <c r="G189" s="570"/>
      <c r="H189" s="570"/>
      <c r="I189" s="570"/>
    </row>
    <row r="190" spans="1:9" ht="19.5">
      <c r="A190" s="573" t="s">
        <v>1703</v>
      </c>
      <c r="B190" s="570" t="s">
        <v>1704</v>
      </c>
      <c r="C190" s="570"/>
      <c r="D190" s="570"/>
      <c r="E190" s="570"/>
      <c r="F190" s="570"/>
      <c r="G190" s="570"/>
      <c r="H190" s="570"/>
      <c r="I190" s="570"/>
    </row>
    <row r="191" spans="1:9" ht="19.5">
      <c r="A191" s="599" t="s">
        <v>1705</v>
      </c>
      <c r="B191" s="570" t="s">
        <v>1706</v>
      </c>
      <c r="C191" s="570"/>
      <c r="D191" s="570"/>
      <c r="E191" s="570"/>
      <c r="F191" s="570"/>
      <c r="G191" s="570"/>
      <c r="H191" s="570"/>
      <c r="I191" s="570"/>
    </row>
    <row r="192" spans="1:12" ht="19.5">
      <c r="A192" s="573"/>
      <c r="B192" s="620" t="s">
        <v>1707</v>
      </c>
      <c r="C192" s="621"/>
      <c r="D192" s="621"/>
      <c r="E192" s="621"/>
      <c r="F192" s="621"/>
      <c r="G192" s="621"/>
      <c r="H192" s="621"/>
      <c r="I192" s="621"/>
      <c r="J192" s="582"/>
      <c r="K192" s="582"/>
      <c r="L192" s="582"/>
    </row>
    <row r="193" spans="1:15" s="575" customFormat="1" ht="19.5">
      <c r="A193" s="573"/>
      <c r="B193" s="570" t="s">
        <v>1720</v>
      </c>
      <c r="C193" s="622"/>
      <c r="D193" s="622"/>
      <c r="E193" s="622"/>
      <c r="F193" s="622"/>
      <c r="G193" s="621"/>
      <c r="H193" s="621"/>
      <c r="I193" s="621"/>
      <c r="J193" s="582"/>
      <c r="K193" s="582"/>
      <c r="L193" s="582"/>
      <c r="M193" s="582"/>
      <c r="N193" s="582"/>
      <c r="O193" s="552"/>
    </row>
    <row r="194" spans="1:15" s="575" customFormat="1" ht="19.5">
      <c r="A194" s="573" t="s">
        <v>1721</v>
      </c>
      <c r="B194" s="570" t="s">
        <v>713</v>
      </c>
      <c r="C194" s="622"/>
      <c r="D194" s="622"/>
      <c r="E194" s="622"/>
      <c r="F194" s="622"/>
      <c r="G194" s="622"/>
      <c r="H194" s="622"/>
      <c r="I194" s="622"/>
      <c r="J194" s="552"/>
      <c r="K194" s="552"/>
      <c r="L194" s="552"/>
      <c r="M194" s="552"/>
      <c r="N194" s="552"/>
      <c r="O194" s="552"/>
    </row>
    <row r="195" spans="1:15" s="575" customFormat="1" ht="19.5">
      <c r="A195" s="573"/>
      <c r="B195" s="570" t="s">
        <v>714</v>
      </c>
      <c r="C195" s="570"/>
      <c r="D195" s="570"/>
      <c r="E195" s="570"/>
      <c r="F195" s="570"/>
      <c r="G195" s="570"/>
      <c r="H195" s="570"/>
      <c r="I195" s="570"/>
      <c r="J195" s="552"/>
      <c r="K195" s="552"/>
      <c r="L195" s="552"/>
      <c r="M195" s="552"/>
      <c r="N195" s="552"/>
      <c r="O195" s="552"/>
    </row>
    <row r="196" spans="1:14" ht="19.5">
      <c r="A196" s="573" t="s">
        <v>715</v>
      </c>
      <c r="B196" s="576" t="s">
        <v>716</v>
      </c>
      <c r="C196" s="576"/>
      <c r="D196" s="576"/>
      <c r="E196" s="576"/>
      <c r="F196" s="576"/>
      <c r="G196" s="576"/>
      <c r="H196" s="576"/>
      <c r="I196" s="576"/>
      <c r="J196" s="575"/>
      <c r="K196" s="575"/>
      <c r="L196" s="575"/>
      <c r="M196" s="575"/>
      <c r="N196" s="575"/>
    </row>
    <row r="197" spans="1:14" ht="19.5">
      <c r="A197" s="573"/>
      <c r="B197" s="576" t="s">
        <v>717</v>
      </c>
      <c r="C197" s="576"/>
      <c r="D197" s="576"/>
      <c r="E197" s="576"/>
      <c r="F197" s="576"/>
      <c r="G197" s="576"/>
      <c r="H197" s="576"/>
      <c r="I197" s="576"/>
      <c r="J197" s="575"/>
      <c r="K197" s="575"/>
      <c r="L197" s="575"/>
      <c r="M197" s="575"/>
      <c r="N197" s="575"/>
    </row>
    <row r="198" spans="1:14" ht="19.5">
      <c r="A198" s="573"/>
      <c r="B198" s="576" t="s">
        <v>2632</v>
      </c>
      <c r="C198" s="576"/>
      <c r="D198" s="576"/>
      <c r="E198" s="576"/>
      <c r="F198" s="576"/>
      <c r="G198" s="576"/>
      <c r="H198" s="576"/>
      <c r="I198" s="576"/>
      <c r="J198" s="575"/>
      <c r="K198" s="575"/>
      <c r="L198" s="575"/>
      <c r="M198" s="575"/>
      <c r="N198" s="575"/>
    </row>
    <row r="199" spans="1:15" s="623" customFormat="1" ht="19.5">
      <c r="A199" s="573" t="s">
        <v>2633</v>
      </c>
      <c r="B199" s="570" t="s">
        <v>2634</v>
      </c>
      <c r="C199" s="570"/>
      <c r="D199" s="570"/>
      <c r="E199" s="570"/>
      <c r="F199" s="570"/>
      <c r="G199" s="570"/>
      <c r="H199" s="570"/>
      <c r="I199" s="570"/>
      <c r="J199" s="552"/>
      <c r="K199" s="552"/>
      <c r="L199" s="552"/>
      <c r="M199" s="552"/>
      <c r="N199" s="552"/>
      <c r="O199" s="552"/>
    </row>
    <row r="200" spans="1:9" ht="19.5">
      <c r="A200" s="573"/>
      <c r="B200" s="570" t="s">
        <v>1190</v>
      </c>
      <c r="C200" s="570"/>
      <c r="D200" s="570"/>
      <c r="E200" s="570"/>
      <c r="F200" s="570"/>
      <c r="G200" s="570"/>
      <c r="H200" s="570"/>
      <c r="I200" s="570"/>
    </row>
    <row r="201" spans="1:11" ht="19.5">
      <c r="A201" s="573"/>
      <c r="B201" s="624" t="s">
        <v>1191</v>
      </c>
      <c r="C201" s="624"/>
      <c r="D201" s="624"/>
      <c r="E201" s="624"/>
      <c r="F201" s="624"/>
      <c r="G201" s="624"/>
      <c r="H201" s="624"/>
      <c r="I201" s="624"/>
      <c r="J201" s="625"/>
      <c r="K201" s="625"/>
    </row>
    <row r="202" spans="1:9" ht="19.5">
      <c r="A202" s="573" t="s">
        <v>2635</v>
      </c>
      <c r="B202" s="570" t="s">
        <v>2636</v>
      </c>
      <c r="C202" s="570"/>
      <c r="D202" s="570"/>
      <c r="E202" s="570"/>
      <c r="F202" s="570"/>
      <c r="G202" s="570"/>
      <c r="H202" s="570"/>
      <c r="I202" s="570"/>
    </row>
    <row r="203" spans="1:9" ht="19.5">
      <c r="A203" s="573"/>
      <c r="B203" s="570" t="s">
        <v>2637</v>
      </c>
      <c r="C203" s="570"/>
      <c r="D203" s="570"/>
      <c r="E203" s="570"/>
      <c r="F203" s="570"/>
      <c r="G203" s="570"/>
      <c r="H203" s="570"/>
      <c r="I203" s="570"/>
    </row>
    <row r="204" spans="1:9" ht="19.5">
      <c r="A204" s="573"/>
      <c r="B204" s="570" t="s">
        <v>2638</v>
      </c>
      <c r="C204" s="570"/>
      <c r="D204" s="570"/>
      <c r="E204" s="570"/>
      <c r="F204" s="570"/>
      <c r="G204" s="570"/>
      <c r="H204" s="570"/>
      <c r="I204" s="570"/>
    </row>
    <row r="205" spans="1:9" ht="19.5">
      <c r="A205" s="573"/>
      <c r="B205" s="570" t="s">
        <v>2639</v>
      </c>
      <c r="C205" s="570"/>
      <c r="D205" s="570"/>
      <c r="E205" s="570"/>
      <c r="F205" s="570"/>
      <c r="G205" s="570"/>
      <c r="H205" s="570"/>
      <c r="I205" s="570"/>
    </row>
    <row r="206" spans="1:9" ht="19.5">
      <c r="A206" s="573"/>
      <c r="B206" s="213" t="str">
        <f>CONCATENATE("      『",A3," 第A組 問 第B組第X專題問題』，")</f>
        <v>      『98-1#3056金融市場 第A組 問 第B組第X專題問題』，</v>
      </c>
      <c r="C206" s="620"/>
      <c r="D206" s="620"/>
      <c r="E206" s="620"/>
      <c r="F206" s="620"/>
      <c r="G206" s="620"/>
      <c r="H206" s="582"/>
      <c r="I206" s="570"/>
    </row>
    <row r="207" spans="1:9" ht="19.5">
      <c r="A207" s="573"/>
      <c r="B207" s="570" t="s">
        <v>662</v>
      </c>
      <c r="C207" s="570"/>
      <c r="D207" s="570"/>
      <c r="E207" s="570"/>
      <c r="F207" s="570"/>
      <c r="G207" s="570"/>
      <c r="H207" s="570"/>
      <c r="I207" s="570"/>
    </row>
    <row r="208" spans="1:9" ht="19.5">
      <c r="A208" s="573" t="s">
        <v>2640</v>
      </c>
      <c r="B208" s="611" t="s">
        <v>2641</v>
      </c>
      <c r="C208" s="570"/>
      <c r="D208" s="570"/>
      <c r="E208" s="570"/>
      <c r="F208" s="570"/>
      <c r="G208" s="570"/>
      <c r="H208" s="570"/>
      <c r="I208" s="570"/>
    </row>
    <row r="209" spans="2:11" ht="19.5">
      <c r="B209" s="570" t="s">
        <v>2576</v>
      </c>
      <c r="C209" s="570"/>
      <c r="D209" s="570"/>
      <c r="E209" s="848" t="str">
        <f>CONCATENATE("      『",A3," 第A組 問 第B組第X專題問題』，")</f>
        <v>      『98-1#3056金融市場 第A組 問 第B組第X專題問題』，</v>
      </c>
      <c r="F209" s="620"/>
      <c r="G209" s="620"/>
      <c r="H209" s="620"/>
      <c r="I209" s="620"/>
      <c r="J209" s="582"/>
      <c r="K209" s="582"/>
    </row>
    <row r="210" spans="2:9" ht="19.5">
      <c r="B210" s="598" t="s">
        <v>2577</v>
      </c>
      <c r="C210" s="598"/>
      <c r="D210" s="598"/>
      <c r="E210" s="598"/>
      <c r="F210" s="598"/>
      <c r="G210" s="598"/>
      <c r="H210" s="598"/>
      <c r="I210" s="598"/>
    </row>
    <row r="211" spans="1:9" ht="19.5">
      <c r="A211" s="573"/>
      <c r="B211" s="213" t="str">
        <f>CONCATENATE("        問答範圍：",A3,"第A組問第B組第X專題 問題，")</f>
        <v>        問答範圍：98-1#3056金融市場第A組問第B組第X專題 問題，</v>
      </c>
      <c r="C211" s="626"/>
      <c r="D211" s="626"/>
      <c r="E211" s="626"/>
      <c r="F211" s="626"/>
      <c r="G211" s="626"/>
      <c r="H211" s="626"/>
      <c r="I211" s="626"/>
    </row>
    <row r="212" spans="2:9" ht="19.5">
      <c r="B212" s="627" t="s">
        <v>669</v>
      </c>
      <c r="C212" s="627"/>
      <c r="D212" s="627"/>
      <c r="E212" s="627"/>
      <c r="F212" s="627"/>
      <c r="G212" s="627"/>
      <c r="H212" s="627"/>
      <c r="I212" s="627"/>
    </row>
    <row r="213" spans="1:9" ht="19.5">
      <c r="A213" s="573"/>
      <c r="B213" s="213" t="s">
        <v>663</v>
      </c>
      <c r="C213" s="626"/>
      <c r="D213" s="626"/>
      <c r="E213" s="626"/>
      <c r="F213" s="626"/>
      <c r="G213" s="626"/>
      <c r="H213" s="626"/>
      <c r="I213" s="626"/>
    </row>
    <row r="214" spans="2:9" ht="19.5">
      <c r="B214" s="627" t="s">
        <v>670</v>
      </c>
      <c r="C214" s="627"/>
      <c r="D214" s="627"/>
      <c r="E214" s="627"/>
      <c r="F214" s="627"/>
      <c r="G214" s="627"/>
      <c r="H214" s="627"/>
      <c r="I214" s="627"/>
    </row>
    <row r="215" spans="2:9" ht="19.5">
      <c r="B215" s="627" t="s">
        <v>1361</v>
      </c>
      <c r="C215" s="627"/>
      <c r="D215" s="627"/>
      <c r="E215" s="627"/>
      <c r="F215" s="627"/>
      <c r="G215" s="627"/>
      <c r="H215" s="627"/>
      <c r="I215" s="627"/>
    </row>
    <row r="216" spans="2:9" ht="19.5">
      <c r="B216" s="627" t="s">
        <v>1362</v>
      </c>
      <c r="C216" s="627"/>
      <c r="D216" s="627"/>
      <c r="E216" s="627"/>
      <c r="F216" s="627"/>
      <c r="G216" s="627"/>
      <c r="H216" s="627"/>
      <c r="I216" s="627"/>
    </row>
    <row r="217" spans="2:9" ht="19.5">
      <c r="B217" s="627" t="s">
        <v>1361</v>
      </c>
      <c r="C217" s="627"/>
      <c r="D217" s="627"/>
      <c r="E217" s="627"/>
      <c r="F217" s="627"/>
      <c r="G217" s="627"/>
      <c r="H217" s="627"/>
      <c r="I217" s="627"/>
    </row>
    <row r="218" spans="2:9" ht="19.5">
      <c r="B218" s="570" t="s">
        <v>133</v>
      </c>
      <c r="C218" s="570"/>
      <c r="D218" s="570"/>
      <c r="E218" s="570"/>
      <c r="F218" s="570"/>
      <c r="G218" s="570"/>
      <c r="H218" s="570"/>
      <c r="I218" s="570"/>
    </row>
    <row r="219" spans="1:9" ht="19.5">
      <c r="A219" s="573" t="s">
        <v>2642</v>
      </c>
      <c r="B219" s="570" t="s">
        <v>2643</v>
      </c>
      <c r="C219" s="570"/>
      <c r="D219" s="570"/>
      <c r="E219" s="570"/>
      <c r="F219" s="570"/>
      <c r="G219" s="570"/>
      <c r="H219" s="570"/>
      <c r="I219" s="570"/>
    </row>
    <row r="220" spans="2:9" ht="19.5">
      <c r="B220" s="570" t="s">
        <v>1102</v>
      </c>
      <c r="C220" s="570"/>
      <c r="D220" s="570"/>
      <c r="E220" s="570"/>
      <c r="F220" s="570"/>
      <c r="G220" s="570"/>
      <c r="H220" s="570"/>
      <c r="I220" s="570"/>
    </row>
    <row r="221" spans="1:9" ht="19.5">
      <c r="A221" s="573"/>
      <c r="B221" s="213" t="str">
        <f>CONCATENATE("      『",A3,"第B組 答覆 第A組 第X專題 答案 』，")</f>
        <v>      『98-1#3056金融市場第B組 答覆 第A組 第X專題 答案 』，</v>
      </c>
      <c r="C221" s="626"/>
      <c r="D221" s="626"/>
      <c r="E221" s="626"/>
      <c r="F221" s="626"/>
      <c r="G221" s="626"/>
      <c r="H221" s="626"/>
      <c r="I221" s="626"/>
    </row>
    <row r="222" spans="2:9" ht="19.5">
      <c r="B222" s="570" t="s">
        <v>657</v>
      </c>
      <c r="C222" s="570"/>
      <c r="D222" s="570"/>
      <c r="E222" s="570"/>
      <c r="F222" s="570"/>
      <c r="G222" s="570"/>
      <c r="H222" s="570"/>
      <c r="I222" s="570"/>
    </row>
    <row r="223" spans="2:9" ht="19.5">
      <c r="B223" s="570" t="s">
        <v>2132</v>
      </c>
      <c r="C223" s="570"/>
      <c r="D223" s="570"/>
      <c r="E223" s="570"/>
      <c r="F223" s="570"/>
      <c r="G223" s="570"/>
      <c r="H223" s="570"/>
      <c r="I223" s="570"/>
    </row>
    <row r="224" spans="2:9" ht="19.5">
      <c r="B224" s="570" t="s">
        <v>2133</v>
      </c>
      <c r="C224" s="570"/>
      <c r="D224" s="570"/>
      <c r="E224" s="570"/>
      <c r="F224" s="570"/>
      <c r="G224" s="570"/>
      <c r="H224" s="570"/>
      <c r="I224" s="570"/>
    </row>
    <row r="225" spans="2:9" ht="19.5">
      <c r="B225" s="627" t="s">
        <v>658</v>
      </c>
      <c r="C225" s="627"/>
      <c r="D225" s="627"/>
      <c r="E225" s="627"/>
      <c r="F225" s="627"/>
      <c r="G225" s="627"/>
      <c r="H225" s="627"/>
      <c r="I225" s="627"/>
    </row>
    <row r="226" spans="2:9" ht="19.5">
      <c r="B226" s="627" t="s">
        <v>1708</v>
      </c>
      <c r="C226" s="627"/>
      <c r="D226" s="627"/>
      <c r="E226" s="627"/>
      <c r="F226" s="627"/>
      <c r="G226" s="627"/>
      <c r="H226" s="627"/>
      <c r="I226" s="627"/>
    </row>
    <row r="227" spans="2:9" ht="19.5">
      <c r="B227" s="572" t="s">
        <v>2134</v>
      </c>
      <c r="C227" s="572"/>
      <c r="D227" s="572"/>
      <c r="E227" s="572"/>
      <c r="F227" s="572"/>
      <c r="G227" s="572"/>
      <c r="H227" s="572"/>
      <c r="I227" s="572"/>
    </row>
    <row r="228" spans="2:9" ht="19.5">
      <c r="B228" s="627" t="s">
        <v>2135</v>
      </c>
      <c r="C228" s="627"/>
      <c r="D228" s="627"/>
      <c r="E228" s="627"/>
      <c r="F228" s="627"/>
      <c r="G228" s="627"/>
      <c r="H228" s="627"/>
      <c r="I228" s="627"/>
    </row>
    <row r="229" spans="2:9" ht="19.5">
      <c r="B229" s="627" t="s">
        <v>2136</v>
      </c>
      <c r="C229" s="627"/>
      <c r="D229" s="627"/>
      <c r="E229" s="627"/>
      <c r="F229" s="627"/>
      <c r="G229" s="627"/>
      <c r="H229" s="627"/>
      <c r="I229" s="627"/>
    </row>
    <row r="230" spans="2:9" ht="19.5">
      <c r="B230" s="627" t="s">
        <v>2135</v>
      </c>
      <c r="C230" s="627"/>
      <c r="D230" s="627"/>
      <c r="E230" s="627"/>
      <c r="F230" s="627"/>
      <c r="G230" s="627"/>
      <c r="H230" s="627"/>
      <c r="I230" s="627"/>
    </row>
    <row r="231" spans="2:9" ht="19.5">
      <c r="B231" s="627"/>
      <c r="C231" s="627"/>
      <c r="D231" s="627"/>
      <c r="E231" s="627"/>
      <c r="F231" s="627"/>
      <c r="G231" s="627"/>
      <c r="H231" s="627"/>
      <c r="I231" s="627"/>
    </row>
    <row r="232" spans="1:9" ht="41.25">
      <c r="A232" s="640" t="s">
        <v>776</v>
      </c>
      <c r="B232" s="552"/>
      <c r="C232" s="589"/>
      <c r="D232" s="589"/>
      <c r="E232" s="589"/>
      <c r="F232" s="589"/>
      <c r="G232" s="589"/>
      <c r="H232" s="589"/>
      <c r="I232" s="589"/>
    </row>
    <row r="233" spans="1:9" ht="19.5">
      <c r="A233" s="573" t="s">
        <v>2260</v>
      </c>
      <c r="B233" s="611" t="s">
        <v>1005</v>
      </c>
      <c r="C233" s="589"/>
      <c r="D233" s="589"/>
      <c r="E233" s="589"/>
      <c r="F233" s="589"/>
      <c r="G233" s="589"/>
      <c r="H233" s="589"/>
      <c r="I233" s="589"/>
    </row>
    <row r="234" spans="1:9" ht="19.5">
      <c r="A234" s="573"/>
      <c r="B234" s="611" t="s">
        <v>1006</v>
      </c>
      <c r="C234" s="589"/>
      <c r="D234" s="589"/>
      <c r="E234" s="589"/>
      <c r="F234" s="589"/>
      <c r="G234" s="589"/>
      <c r="H234" s="589"/>
      <c r="I234" s="589"/>
    </row>
    <row r="235" spans="2:9" ht="19.5">
      <c r="B235" s="611" t="s">
        <v>1007</v>
      </c>
      <c r="C235" s="589"/>
      <c r="D235" s="589"/>
      <c r="E235" s="589"/>
      <c r="F235" s="589"/>
      <c r="G235" s="589"/>
      <c r="H235" s="589"/>
      <c r="I235" s="589"/>
    </row>
    <row r="236" spans="2:9" ht="19.5">
      <c r="B236" s="611" t="s">
        <v>2644</v>
      </c>
      <c r="C236" s="589"/>
      <c r="D236" s="589"/>
      <c r="E236" s="589"/>
      <c r="F236" s="589"/>
      <c r="G236" s="589"/>
      <c r="H236" s="589"/>
      <c r="I236" s="589"/>
    </row>
    <row r="237" spans="1:9" ht="19.5">
      <c r="A237" s="573"/>
      <c r="B237" s="611" t="s">
        <v>2645</v>
      </c>
      <c r="C237" s="589"/>
      <c r="D237" s="589"/>
      <c r="E237" s="589"/>
      <c r="F237" s="589"/>
      <c r="G237" s="589"/>
      <c r="H237" s="589"/>
      <c r="I237" s="589"/>
    </row>
    <row r="238" spans="2:9" ht="19.5">
      <c r="B238" s="611" t="s">
        <v>1008</v>
      </c>
      <c r="C238" s="589"/>
      <c r="D238" s="589"/>
      <c r="E238" s="589"/>
      <c r="F238" s="589"/>
      <c r="G238" s="589"/>
      <c r="H238" s="589"/>
      <c r="I238" s="589"/>
    </row>
    <row r="239" spans="2:9" ht="19.5">
      <c r="B239" s="611" t="s">
        <v>1009</v>
      </c>
      <c r="C239" s="589"/>
      <c r="D239" s="589"/>
      <c r="E239" s="589"/>
      <c r="F239" s="589"/>
      <c r="G239" s="589"/>
      <c r="H239" s="589"/>
      <c r="I239" s="589"/>
    </row>
    <row r="240" spans="1:9" s="615" customFormat="1" ht="19.5">
      <c r="A240" s="573" t="s">
        <v>2646</v>
      </c>
      <c r="B240" s="628" t="s">
        <v>1072</v>
      </c>
      <c r="C240" s="642"/>
      <c r="D240" s="642"/>
      <c r="E240" s="642"/>
      <c r="F240" s="642"/>
      <c r="G240" s="642"/>
      <c r="H240" s="642"/>
      <c r="I240" s="642"/>
    </row>
    <row r="241" spans="2:9" ht="19.5">
      <c r="B241" s="611" t="s">
        <v>1071</v>
      </c>
      <c r="C241" s="589"/>
      <c r="D241" s="589"/>
      <c r="E241" s="589"/>
      <c r="F241" s="589"/>
      <c r="G241" s="589"/>
      <c r="H241" s="589"/>
      <c r="I241" s="589"/>
    </row>
    <row r="242" spans="1:9" ht="19.5">
      <c r="A242" s="573" t="s">
        <v>2647</v>
      </c>
      <c r="B242" s="611" t="s">
        <v>1070</v>
      </c>
      <c r="C242" s="589"/>
      <c r="D242" s="589"/>
      <c r="E242" s="589"/>
      <c r="F242" s="589"/>
      <c r="G242" s="589"/>
      <c r="H242" s="589"/>
      <c r="I242" s="589"/>
    </row>
    <row r="243" spans="1:9" ht="19.5">
      <c r="A243" s="573" t="s">
        <v>637</v>
      </c>
      <c r="B243" s="628" t="s">
        <v>876</v>
      </c>
      <c r="C243" s="589"/>
      <c r="D243" s="589"/>
      <c r="E243" s="589"/>
      <c r="F243" s="589"/>
      <c r="G243" s="589"/>
      <c r="H243" s="589"/>
      <c r="I243" s="589"/>
    </row>
    <row r="244" spans="1:9" ht="19.5">
      <c r="A244" s="573"/>
      <c r="B244" s="628" t="s">
        <v>869</v>
      </c>
      <c r="C244" s="589"/>
      <c r="D244" s="589"/>
      <c r="E244" s="589"/>
      <c r="F244" s="589"/>
      <c r="G244" s="589"/>
      <c r="H244" s="589"/>
      <c r="I244" s="589"/>
    </row>
    <row r="245" spans="1:9" ht="19.5">
      <c r="A245" s="573"/>
      <c r="B245" s="628" t="s">
        <v>870</v>
      </c>
      <c r="C245" s="589"/>
      <c r="D245" s="589"/>
      <c r="E245" s="589"/>
      <c r="F245" s="589"/>
      <c r="G245" s="589"/>
      <c r="H245" s="589"/>
      <c r="I245" s="589"/>
    </row>
    <row r="246" spans="1:9" ht="19.5">
      <c r="A246" s="573" t="s">
        <v>2648</v>
      </c>
      <c r="B246" s="611" t="s">
        <v>874</v>
      </c>
      <c r="C246" s="589"/>
      <c r="D246" s="589"/>
      <c r="E246" s="589"/>
      <c r="F246" s="589"/>
      <c r="G246" s="589"/>
      <c r="H246" s="589"/>
      <c r="I246" s="589"/>
    </row>
    <row r="247" spans="1:9" ht="19.5">
      <c r="A247" s="573" t="s">
        <v>788</v>
      </c>
      <c r="B247" s="611" t="s">
        <v>875</v>
      </c>
      <c r="C247" s="589"/>
      <c r="D247" s="589"/>
      <c r="E247" s="589"/>
      <c r="F247" s="589"/>
      <c r="G247" s="589"/>
      <c r="H247" s="589"/>
      <c r="I247" s="589"/>
    </row>
    <row r="248" spans="1:9" ht="19.5">
      <c r="A248" s="573"/>
      <c r="B248" s="570" t="s">
        <v>1010</v>
      </c>
      <c r="C248" s="589"/>
      <c r="D248" s="589"/>
      <c r="E248" s="589"/>
      <c r="F248" s="589"/>
      <c r="G248" s="589"/>
      <c r="H248" s="589"/>
      <c r="I248" s="589"/>
    </row>
    <row r="249" spans="1:9" ht="19.5">
      <c r="A249" s="573"/>
      <c r="B249" s="570" t="s">
        <v>1011</v>
      </c>
      <c r="C249" s="589"/>
      <c r="D249" s="589"/>
      <c r="E249" s="589"/>
      <c r="F249" s="589"/>
      <c r="G249" s="589"/>
      <c r="H249" s="589"/>
      <c r="I249" s="589"/>
    </row>
    <row r="250" spans="1:9" ht="19.5">
      <c r="A250" s="573" t="s">
        <v>2281</v>
      </c>
      <c r="B250" s="611" t="s">
        <v>872</v>
      </c>
      <c r="C250" s="589"/>
      <c r="D250" s="589"/>
      <c r="E250" s="589"/>
      <c r="F250" s="589"/>
      <c r="G250" s="589"/>
      <c r="H250" s="589"/>
      <c r="I250" s="589"/>
    </row>
    <row r="251" spans="1:9" ht="19.5">
      <c r="A251" s="573" t="s">
        <v>2282</v>
      </c>
      <c r="B251" s="611" t="s">
        <v>873</v>
      </c>
      <c r="C251" s="589"/>
      <c r="D251" s="589"/>
      <c r="E251" s="589"/>
      <c r="F251" s="589"/>
      <c r="G251" s="589"/>
      <c r="H251" s="589"/>
      <c r="I251" s="589"/>
    </row>
    <row r="252" spans="1:9" ht="19.5">
      <c r="A252" s="573"/>
      <c r="B252" s="570" t="s">
        <v>1012</v>
      </c>
      <c r="C252" s="589"/>
      <c r="D252" s="589"/>
      <c r="E252" s="589"/>
      <c r="F252" s="589"/>
      <c r="G252" s="589"/>
      <c r="H252" s="589"/>
      <c r="I252" s="589"/>
    </row>
    <row r="253" spans="1:9" s="643" customFormat="1" ht="19.5">
      <c r="A253" s="714" t="s">
        <v>1013</v>
      </c>
      <c r="B253" s="628" t="s">
        <v>1047</v>
      </c>
      <c r="C253" s="627"/>
      <c r="D253" s="627"/>
      <c r="E253" s="627"/>
      <c r="F253" s="627"/>
      <c r="G253" s="627"/>
      <c r="H253" s="627"/>
      <c r="I253" s="627"/>
    </row>
    <row r="254" spans="1:9" ht="19.5">
      <c r="A254" s="715" t="s">
        <v>1014</v>
      </c>
      <c r="B254" s="570" t="s">
        <v>1015</v>
      </c>
      <c r="C254" s="589"/>
      <c r="D254" s="589"/>
      <c r="E254" s="589"/>
      <c r="F254" s="589"/>
      <c r="G254" s="589"/>
      <c r="H254" s="589"/>
      <c r="I254" s="589"/>
    </row>
    <row r="255" spans="1:9" ht="19.5">
      <c r="A255" s="715" t="s">
        <v>1014</v>
      </c>
      <c r="B255" s="570" t="s">
        <v>2706</v>
      </c>
      <c r="C255" s="589"/>
      <c r="D255" s="589"/>
      <c r="E255" s="589"/>
      <c r="F255" s="589"/>
      <c r="G255" s="589"/>
      <c r="H255" s="589"/>
      <c r="I255" s="589"/>
    </row>
    <row r="256" spans="1:16" ht="19.5">
      <c r="A256" s="573"/>
      <c r="B256" s="629" t="s">
        <v>2707</v>
      </c>
      <c r="C256" s="630"/>
      <c r="D256" s="630"/>
      <c r="E256" s="630"/>
      <c r="F256" s="630"/>
      <c r="G256" s="630"/>
      <c r="H256" s="630"/>
      <c r="I256" s="630"/>
      <c r="J256" s="568"/>
      <c r="K256" s="568"/>
      <c r="L256" s="568"/>
      <c r="M256" s="582"/>
      <c r="N256" s="582"/>
      <c r="O256" s="582"/>
      <c r="P256" s="582"/>
    </row>
    <row r="257" spans="1:9" ht="19.5">
      <c r="A257" s="573" t="s">
        <v>792</v>
      </c>
      <c r="B257" s="570" t="s">
        <v>772</v>
      </c>
      <c r="C257" s="589"/>
      <c r="D257" s="589"/>
      <c r="E257" s="589"/>
      <c r="F257" s="589"/>
      <c r="G257" s="589"/>
      <c r="H257" s="589"/>
      <c r="I257" s="589"/>
    </row>
    <row r="258" spans="1:14" s="575" customFormat="1" ht="19.5">
      <c r="A258" s="573" t="s">
        <v>794</v>
      </c>
      <c r="B258" s="570" t="s">
        <v>17</v>
      </c>
      <c r="C258" s="589"/>
      <c r="D258" s="589"/>
      <c r="E258" s="589"/>
      <c r="F258" s="589"/>
      <c r="G258" s="589"/>
      <c r="H258" s="589"/>
      <c r="I258" s="589"/>
      <c r="J258" s="552"/>
      <c r="K258" s="552"/>
      <c r="L258" s="552"/>
      <c r="M258" s="552"/>
      <c r="N258" s="552"/>
    </row>
    <row r="259" spans="1:9" ht="19.5">
      <c r="A259" s="573"/>
      <c r="B259" s="570" t="s">
        <v>2693</v>
      </c>
      <c r="C259" s="589"/>
      <c r="D259" s="589"/>
      <c r="E259" s="589"/>
      <c r="F259" s="589"/>
      <c r="G259" s="589"/>
      <c r="H259" s="589"/>
      <c r="I259" s="589"/>
    </row>
    <row r="260" spans="1:9" ht="19.5">
      <c r="A260" s="573" t="s">
        <v>2649</v>
      </c>
      <c r="B260" s="570" t="s">
        <v>2708</v>
      </c>
      <c r="C260" s="589"/>
      <c r="D260" s="589"/>
      <c r="E260" s="589"/>
      <c r="F260" s="589"/>
      <c r="G260" s="589"/>
      <c r="H260" s="589"/>
      <c r="I260" s="589"/>
    </row>
    <row r="261" spans="1:15" ht="19.5">
      <c r="A261" s="573" t="s">
        <v>944</v>
      </c>
      <c r="B261" s="629" t="s">
        <v>871</v>
      </c>
      <c r="C261" s="630"/>
      <c r="D261" s="630"/>
      <c r="E261" s="630"/>
      <c r="F261" s="630"/>
      <c r="G261" s="630"/>
      <c r="H261" s="630"/>
      <c r="I261" s="630"/>
      <c r="J261" s="568"/>
      <c r="K261" s="568"/>
      <c r="L261" s="568"/>
      <c r="M261" s="568"/>
      <c r="N261" s="582"/>
      <c r="O261" s="582"/>
    </row>
    <row r="262" spans="1:13" s="593" customFormat="1" ht="19.5">
      <c r="A262" s="612"/>
      <c r="B262" s="636"/>
      <c r="C262" s="637"/>
      <c r="D262" s="637"/>
      <c r="E262" s="637"/>
      <c r="F262" s="637"/>
      <c r="G262" s="637"/>
      <c r="H262" s="637"/>
      <c r="I262" s="637"/>
      <c r="J262" s="563"/>
      <c r="K262" s="563"/>
      <c r="L262" s="563"/>
      <c r="M262" s="563"/>
    </row>
    <row r="263" spans="1:9" ht="41.25">
      <c r="A263" s="640" t="s">
        <v>857</v>
      </c>
      <c r="B263" s="552"/>
      <c r="C263" s="589"/>
      <c r="D263" s="589"/>
      <c r="E263" s="589"/>
      <c r="F263" s="589"/>
      <c r="G263" s="589"/>
      <c r="H263" s="589"/>
      <c r="I263" s="589"/>
    </row>
    <row r="264" spans="1:9" ht="19.5">
      <c r="A264" s="573" t="s">
        <v>2260</v>
      </c>
      <c r="B264" s="611" t="s">
        <v>2487</v>
      </c>
      <c r="C264" s="589"/>
      <c r="D264" s="589"/>
      <c r="E264" s="589"/>
      <c r="F264" s="589"/>
      <c r="G264" s="589"/>
      <c r="H264" s="589"/>
      <c r="I264" s="589"/>
    </row>
    <row r="265" spans="1:9" ht="19.5">
      <c r="A265" s="573"/>
      <c r="B265" s="570" t="s">
        <v>1048</v>
      </c>
      <c r="C265" s="589"/>
      <c r="D265" s="589"/>
      <c r="E265" s="589"/>
      <c r="F265" s="589"/>
      <c r="G265" s="589"/>
      <c r="H265" s="589"/>
      <c r="I265" s="589"/>
    </row>
    <row r="266" spans="1:9" ht="19.5">
      <c r="A266" s="573" t="s">
        <v>2646</v>
      </c>
      <c r="B266" s="611" t="s">
        <v>2488</v>
      </c>
      <c r="C266" s="589"/>
      <c r="D266" s="589"/>
      <c r="E266" s="589"/>
      <c r="F266" s="589"/>
      <c r="G266" s="589"/>
      <c r="H266" s="589"/>
      <c r="I266" s="589"/>
    </row>
    <row r="267" spans="1:9" ht="19.5">
      <c r="A267" s="573"/>
      <c r="B267" s="611" t="s">
        <v>2486</v>
      </c>
      <c r="C267" s="589"/>
      <c r="D267" s="589"/>
      <c r="E267" s="589"/>
      <c r="F267" s="589"/>
      <c r="G267" s="589"/>
      <c r="H267" s="589"/>
      <c r="I267" s="589"/>
    </row>
    <row r="268" spans="1:9" ht="19.5">
      <c r="A268" s="573"/>
      <c r="B268" s="611" t="s">
        <v>1049</v>
      </c>
      <c r="C268" s="589"/>
      <c r="D268" s="589"/>
      <c r="E268" s="589"/>
      <c r="F268" s="589"/>
      <c r="G268" s="589"/>
      <c r="H268" s="589"/>
      <c r="I268" s="589"/>
    </row>
    <row r="269" spans="1:9" ht="19.5">
      <c r="A269" s="573"/>
      <c r="B269" s="611" t="s">
        <v>668</v>
      </c>
      <c r="C269" s="589"/>
      <c r="D269" s="589"/>
      <c r="E269" s="589"/>
      <c r="F269" s="589"/>
      <c r="G269" s="589"/>
      <c r="H269" s="589"/>
      <c r="I269" s="589"/>
    </row>
    <row r="270" spans="1:9" ht="19.5">
      <c r="A270" s="573"/>
      <c r="B270" s="628" t="s">
        <v>2709</v>
      </c>
      <c r="C270" s="589"/>
      <c r="D270" s="589"/>
      <c r="E270" s="589"/>
      <c r="F270" s="589"/>
      <c r="G270" s="589"/>
      <c r="H270" s="589"/>
      <c r="I270" s="589"/>
    </row>
    <row r="271" spans="1:9" ht="19.5">
      <c r="A271" s="573" t="s">
        <v>2647</v>
      </c>
      <c r="B271" s="628" t="s">
        <v>2710</v>
      </c>
      <c r="C271" s="589"/>
      <c r="D271" s="589"/>
      <c r="E271" s="589"/>
      <c r="F271" s="589"/>
      <c r="G271" s="589"/>
      <c r="H271" s="589"/>
      <c r="I271" s="589"/>
    </row>
    <row r="272" spans="1:9" ht="19.5">
      <c r="A272" s="573"/>
      <c r="B272" s="611" t="s">
        <v>2711</v>
      </c>
      <c r="C272" s="589"/>
      <c r="D272" s="589"/>
      <c r="E272" s="589"/>
      <c r="F272" s="589"/>
      <c r="G272" s="589"/>
      <c r="H272" s="589"/>
      <c r="I272" s="589"/>
    </row>
    <row r="273" spans="1:9" ht="19.5">
      <c r="A273" s="573" t="s">
        <v>786</v>
      </c>
      <c r="B273" s="611" t="s">
        <v>2489</v>
      </c>
      <c r="C273" s="589"/>
      <c r="D273" s="589"/>
      <c r="E273" s="589"/>
      <c r="F273" s="589"/>
      <c r="G273" s="589"/>
      <c r="H273" s="589"/>
      <c r="I273" s="589"/>
    </row>
    <row r="274" spans="1:9" ht="19.5">
      <c r="A274" s="573"/>
      <c r="B274" s="570" t="s">
        <v>775</v>
      </c>
      <c r="C274" s="589"/>
      <c r="D274" s="589"/>
      <c r="E274" s="589"/>
      <c r="F274" s="589"/>
      <c r="G274" s="589"/>
      <c r="H274" s="589"/>
      <c r="I274" s="589"/>
    </row>
    <row r="275" spans="1:9" ht="19.5">
      <c r="A275" s="573" t="s">
        <v>2648</v>
      </c>
      <c r="B275" s="611" t="s">
        <v>868</v>
      </c>
      <c r="C275" s="589"/>
      <c r="D275" s="589"/>
      <c r="E275" s="589"/>
      <c r="F275" s="589"/>
      <c r="G275" s="589"/>
      <c r="H275" s="589"/>
      <c r="I275" s="589"/>
    </row>
    <row r="276" spans="1:9" ht="19.5">
      <c r="A276" s="573" t="s">
        <v>2650</v>
      </c>
      <c r="B276" s="611" t="s">
        <v>2651</v>
      </c>
      <c r="C276" s="589"/>
      <c r="D276" s="589"/>
      <c r="E276" s="589"/>
      <c r="F276" s="589"/>
      <c r="G276" s="589"/>
      <c r="H276" s="589"/>
      <c r="I276" s="589"/>
    </row>
    <row r="277" spans="1:9" ht="19.5">
      <c r="A277" s="573" t="s">
        <v>789</v>
      </c>
      <c r="B277" s="628" t="s">
        <v>863</v>
      </c>
      <c r="C277" s="589"/>
      <c r="D277" s="589"/>
      <c r="E277" s="589"/>
      <c r="F277" s="589"/>
      <c r="G277" s="589"/>
      <c r="H277" s="589"/>
      <c r="I277" s="589"/>
    </row>
    <row r="278" spans="1:9" ht="19.5">
      <c r="A278" s="573"/>
      <c r="B278" s="641" t="s">
        <v>858</v>
      </c>
      <c r="C278" s="589"/>
      <c r="D278" s="589"/>
      <c r="E278" s="589"/>
      <c r="F278" s="589"/>
      <c r="G278" s="589"/>
      <c r="H278" s="589"/>
      <c r="I278" s="589"/>
    </row>
    <row r="279" spans="1:9" ht="19.5">
      <c r="A279" s="573"/>
      <c r="B279" s="641" t="s">
        <v>859</v>
      </c>
      <c r="C279" s="589"/>
      <c r="D279" s="589"/>
      <c r="E279" s="589"/>
      <c r="F279" s="589"/>
      <c r="G279" s="589"/>
      <c r="H279" s="589"/>
      <c r="I279" s="589"/>
    </row>
    <row r="280" spans="1:9" ht="19.5">
      <c r="A280" s="573"/>
      <c r="B280" s="641" t="s">
        <v>860</v>
      </c>
      <c r="C280" s="589"/>
      <c r="D280" s="589"/>
      <c r="E280" s="589"/>
      <c r="F280" s="589"/>
      <c r="G280" s="589"/>
      <c r="H280" s="589"/>
      <c r="I280" s="589"/>
    </row>
    <row r="281" spans="1:9" ht="19.5">
      <c r="A281" s="573"/>
      <c r="B281" s="641" t="s">
        <v>861</v>
      </c>
      <c r="C281" s="589"/>
      <c r="D281" s="589"/>
      <c r="E281" s="589"/>
      <c r="F281" s="589"/>
      <c r="G281" s="589"/>
      <c r="H281" s="589"/>
      <c r="I281" s="589"/>
    </row>
    <row r="282" spans="1:9" ht="19.5">
      <c r="A282" s="573"/>
      <c r="B282" s="641" t="s">
        <v>862</v>
      </c>
      <c r="C282" s="589"/>
      <c r="D282" s="589"/>
      <c r="E282" s="589"/>
      <c r="F282" s="589"/>
      <c r="G282" s="589"/>
      <c r="H282" s="589"/>
      <c r="I282" s="589"/>
    </row>
    <row r="283" spans="1:9" ht="19.5">
      <c r="A283" s="573" t="s">
        <v>790</v>
      </c>
      <c r="B283" s="611" t="s">
        <v>2652</v>
      </c>
      <c r="C283" s="589"/>
      <c r="D283" s="589"/>
      <c r="E283" s="589"/>
      <c r="F283" s="589"/>
      <c r="G283" s="589"/>
      <c r="H283" s="589"/>
      <c r="I283" s="589"/>
    </row>
    <row r="284" spans="1:9" ht="19.5">
      <c r="A284" s="573"/>
      <c r="B284" s="611" t="s">
        <v>865</v>
      </c>
      <c r="C284" s="589"/>
      <c r="D284" s="589"/>
      <c r="E284" s="589"/>
      <c r="F284" s="589"/>
      <c r="G284" s="589"/>
      <c r="H284" s="589"/>
      <c r="I284" s="589"/>
    </row>
    <row r="285" spans="1:9" ht="19.5">
      <c r="A285" s="573"/>
      <c r="B285" s="611" t="s">
        <v>2581</v>
      </c>
      <c r="C285" s="589"/>
      <c r="D285" s="589"/>
      <c r="E285" s="589"/>
      <c r="F285" s="589"/>
      <c r="G285" s="589"/>
      <c r="H285" s="589"/>
      <c r="I285" s="589"/>
    </row>
    <row r="286" spans="1:9" ht="19.5">
      <c r="A286" s="573"/>
      <c r="B286" s="628" t="s">
        <v>864</v>
      </c>
      <c r="C286" s="589"/>
      <c r="D286" s="589"/>
      <c r="E286" s="589"/>
      <c r="F286" s="589"/>
      <c r="G286" s="589"/>
      <c r="H286" s="589"/>
      <c r="I286" s="589"/>
    </row>
    <row r="287" spans="1:9" ht="19.5">
      <c r="A287" s="573" t="s">
        <v>791</v>
      </c>
      <c r="B287" s="611" t="s">
        <v>2582</v>
      </c>
      <c r="C287" s="589"/>
      <c r="D287" s="589"/>
      <c r="E287" s="589"/>
      <c r="F287" s="589"/>
      <c r="G287" s="589"/>
      <c r="H287" s="589"/>
      <c r="I287" s="589"/>
    </row>
    <row r="288" spans="1:9" ht="19.5">
      <c r="A288" s="573"/>
      <c r="B288" s="611" t="s">
        <v>866</v>
      </c>
      <c r="C288" s="589"/>
      <c r="D288" s="589"/>
      <c r="E288" s="589"/>
      <c r="F288" s="589"/>
      <c r="G288" s="589"/>
      <c r="H288" s="589"/>
      <c r="I288" s="589"/>
    </row>
    <row r="289" spans="1:9" ht="19.5">
      <c r="A289" s="573" t="s">
        <v>792</v>
      </c>
      <c r="B289" s="611" t="s">
        <v>2583</v>
      </c>
      <c r="C289" s="589"/>
      <c r="D289" s="589"/>
      <c r="E289" s="589"/>
      <c r="F289" s="589"/>
      <c r="G289" s="589"/>
      <c r="H289" s="589"/>
      <c r="I289" s="589"/>
    </row>
    <row r="290" spans="1:9" ht="19.5">
      <c r="A290" s="573" t="s">
        <v>867</v>
      </c>
      <c r="B290" s="570" t="s">
        <v>2712</v>
      </c>
      <c r="C290" s="589"/>
      <c r="D290" s="589"/>
      <c r="E290" s="589"/>
      <c r="F290" s="589"/>
      <c r="G290" s="589"/>
      <c r="H290" s="589"/>
      <c r="I290" s="589"/>
    </row>
    <row r="291" spans="1:9" ht="41.25">
      <c r="A291" s="640" t="s">
        <v>2139</v>
      </c>
      <c r="B291" s="552"/>
      <c r="C291" s="589"/>
      <c r="D291" s="589"/>
      <c r="E291" s="589"/>
      <c r="F291" s="589"/>
      <c r="G291" s="589"/>
      <c r="H291" s="589"/>
      <c r="I291" s="589"/>
    </row>
    <row r="292" spans="1:9" ht="19.5">
      <c r="A292" s="573" t="s">
        <v>2260</v>
      </c>
      <c r="B292" s="611" t="s">
        <v>2713</v>
      </c>
      <c r="C292" s="589"/>
      <c r="D292" s="589"/>
      <c r="E292" s="589"/>
      <c r="F292" s="589"/>
      <c r="G292" s="589"/>
      <c r="H292" s="589"/>
      <c r="I292" s="589"/>
    </row>
    <row r="293" spans="1:9" s="615" customFormat="1" ht="19.5">
      <c r="A293" s="594"/>
      <c r="B293" s="628" t="s">
        <v>2714</v>
      </c>
      <c r="C293" s="642"/>
      <c r="D293" s="642"/>
      <c r="E293" s="642"/>
      <c r="F293" s="642"/>
      <c r="G293" s="642"/>
      <c r="H293" s="642"/>
      <c r="I293" s="642"/>
    </row>
    <row r="294" spans="2:9" ht="19.5">
      <c r="B294" s="611" t="s">
        <v>1073</v>
      </c>
      <c r="C294" s="589"/>
      <c r="D294" s="589"/>
      <c r="E294" s="589"/>
      <c r="F294" s="589"/>
      <c r="G294" s="589"/>
      <c r="H294" s="589"/>
      <c r="I294" s="589"/>
    </row>
    <row r="295" spans="1:9" ht="19.5">
      <c r="A295" s="573" t="s">
        <v>781</v>
      </c>
      <c r="B295" s="631" t="s">
        <v>1075</v>
      </c>
      <c r="C295" s="589"/>
      <c r="D295" s="589"/>
      <c r="E295" s="589"/>
      <c r="F295" s="589"/>
      <c r="G295" s="589"/>
      <c r="H295" s="589"/>
      <c r="I295" s="589"/>
    </row>
    <row r="296" spans="2:9" ht="19.5">
      <c r="B296" s="628" t="s">
        <v>1074</v>
      </c>
      <c r="C296" s="589"/>
      <c r="D296" s="589"/>
      <c r="E296" s="589"/>
      <c r="F296" s="589"/>
      <c r="G296" s="589"/>
      <c r="H296" s="589"/>
      <c r="I296" s="589"/>
    </row>
    <row r="297" spans="1:9" ht="19.5">
      <c r="A297" s="573" t="s">
        <v>2647</v>
      </c>
      <c r="B297" s="631" t="s">
        <v>1709</v>
      </c>
      <c r="C297" s="589"/>
      <c r="D297" s="589"/>
      <c r="E297" s="589"/>
      <c r="F297" s="589"/>
      <c r="G297" s="589"/>
      <c r="H297" s="589"/>
      <c r="I297" s="589"/>
    </row>
    <row r="298" spans="1:10" ht="19.5">
      <c r="A298" s="573"/>
      <c r="B298" s="213" t="str">
        <f>CONCATENATE("『繳交",A3,"第O組第X專題OOO(報告後修正版).ppt  』，")</f>
        <v>『繳交98-1#3056金融市場第O組第X專題OOO(報告後修正版).ppt  』，</v>
      </c>
      <c r="C298" s="626"/>
      <c r="D298" s="626"/>
      <c r="E298" s="626"/>
      <c r="F298" s="626"/>
      <c r="G298" s="626"/>
      <c r="H298" s="626"/>
      <c r="I298" s="626"/>
      <c r="J298" s="582"/>
    </row>
    <row r="299" spans="1:9" ht="19.5">
      <c r="A299" s="573"/>
      <c r="B299" s="588" t="s">
        <v>2762</v>
      </c>
      <c r="C299" s="589"/>
      <c r="D299" s="589"/>
      <c r="E299" s="589"/>
      <c r="F299" s="589"/>
      <c r="G299" s="589"/>
      <c r="H299" s="589"/>
      <c r="I299" s="589"/>
    </row>
    <row r="300" spans="1:10" ht="19.5">
      <c r="A300" s="573"/>
      <c r="B300" s="213" t="str">
        <f>CONCATENATE("『",A3,"第O組chXOOO(報告後修正版).ppt  』，注意：附加檔沒有「繳交」二字。")</f>
        <v>『98-1#3056金融市場第O組chXOOO(報告後修正版).ppt  』，注意：附加檔沒有「繳交」二字。</v>
      </c>
      <c r="C300" s="626"/>
      <c r="D300" s="626"/>
      <c r="E300" s="626"/>
      <c r="F300" s="626"/>
      <c r="G300" s="626"/>
      <c r="H300" s="626"/>
      <c r="I300" s="632"/>
      <c r="J300" s="593"/>
    </row>
    <row r="301" spans="1:9" ht="19.5">
      <c r="A301" s="573"/>
      <c r="B301" s="588" t="s">
        <v>1710</v>
      </c>
      <c r="C301" s="589"/>
      <c r="D301" s="589"/>
      <c r="E301" s="589"/>
      <c r="F301" s="589"/>
      <c r="G301" s="589"/>
      <c r="H301" s="589"/>
      <c r="I301" s="589"/>
    </row>
    <row r="302" spans="1:9" ht="19.5">
      <c r="A302" s="573"/>
      <c r="B302" s="570" t="s">
        <v>2584</v>
      </c>
      <c r="C302" s="589"/>
      <c r="D302" s="589"/>
      <c r="E302" s="589"/>
      <c r="F302" s="589"/>
      <c r="G302" s="589"/>
      <c r="H302" s="589"/>
      <c r="I302" s="589"/>
    </row>
    <row r="303" spans="1:9" s="615" customFormat="1" ht="19.5">
      <c r="A303" s="616"/>
      <c r="B303" s="572" t="s">
        <v>2140</v>
      </c>
      <c r="C303" s="642"/>
      <c r="D303" s="642"/>
      <c r="E303" s="642"/>
      <c r="F303" s="642"/>
      <c r="G303" s="642"/>
      <c r="H303" s="642"/>
      <c r="I303" s="642"/>
    </row>
    <row r="304" spans="1:9" s="593" customFormat="1" ht="19.5">
      <c r="A304" s="612"/>
      <c r="B304" s="435" t="s">
        <v>1836</v>
      </c>
      <c r="C304" s="632"/>
      <c r="D304" s="632"/>
      <c r="E304" s="632"/>
      <c r="F304" s="632"/>
      <c r="G304" s="632"/>
      <c r="H304" s="632"/>
      <c r="I304" s="632"/>
    </row>
    <row r="305" spans="1:9" s="593" customFormat="1" ht="19.5">
      <c r="A305" s="612"/>
      <c r="B305" s="435" t="s">
        <v>879</v>
      </c>
      <c r="C305" s="632"/>
      <c r="D305" s="632"/>
      <c r="E305" s="632"/>
      <c r="F305" s="632"/>
      <c r="G305" s="632"/>
      <c r="H305" s="632"/>
      <c r="I305" s="632"/>
    </row>
    <row r="306" spans="1:9" ht="19.5">
      <c r="A306" s="573" t="s">
        <v>786</v>
      </c>
      <c r="B306" s="588" t="s">
        <v>880</v>
      </c>
      <c r="C306" s="589"/>
      <c r="D306" s="589"/>
      <c r="E306" s="589"/>
      <c r="F306" s="589"/>
      <c r="G306" s="589"/>
      <c r="H306" s="589"/>
      <c r="I306" s="589"/>
    </row>
    <row r="307" spans="1:9" ht="19.5">
      <c r="A307" s="573"/>
      <c r="B307" s="588" t="s">
        <v>881</v>
      </c>
      <c r="C307" s="589"/>
      <c r="D307" s="589"/>
      <c r="E307" s="589"/>
      <c r="F307" s="589"/>
      <c r="G307" s="589"/>
      <c r="H307" s="589"/>
      <c r="I307" s="589"/>
    </row>
    <row r="308" spans="1:9" ht="19.5">
      <c r="A308" s="573" t="s">
        <v>2648</v>
      </c>
      <c r="B308" s="588" t="s">
        <v>882</v>
      </c>
      <c r="C308" s="589"/>
      <c r="D308" s="589"/>
      <c r="E308" s="589"/>
      <c r="F308" s="589"/>
      <c r="G308" s="589"/>
      <c r="H308" s="589"/>
      <c r="I308" s="589"/>
    </row>
    <row r="309" spans="1:9" ht="41.25">
      <c r="A309" s="640" t="s">
        <v>877</v>
      </c>
      <c r="B309" s="552"/>
      <c r="C309" s="589"/>
      <c r="D309" s="589"/>
      <c r="E309" s="589"/>
      <c r="F309" s="589"/>
      <c r="G309" s="589"/>
      <c r="H309" s="589"/>
      <c r="I309" s="589"/>
    </row>
    <row r="310" spans="1:9" ht="19.5">
      <c r="A310" s="573" t="s">
        <v>883</v>
      </c>
      <c r="B310" s="570" t="s">
        <v>884</v>
      </c>
      <c r="C310" s="589"/>
      <c r="D310" s="589"/>
      <c r="E310" s="589"/>
      <c r="F310" s="589"/>
      <c r="G310" s="589"/>
      <c r="H310" s="589"/>
      <c r="I310" s="589"/>
    </row>
    <row r="311" spans="1:9" ht="19.5">
      <c r="A311" s="573"/>
      <c r="B311" s="570" t="s">
        <v>964</v>
      </c>
      <c r="C311" s="589"/>
      <c r="D311" s="589"/>
      <c r="E311" s="589"/>
      <c r="F311" s="589"/>
      <c r="G311" s="589"/>
      <c r="H311" s="589"/>
      <c r="I311" s="589"/>
    </row>
    <row r="312" spans="1:9" ht="41.25">
      <c r="A312" s="640" t="s">
        <v>878</v>
      </c>
      <c r="B312" s="552"/>
      <c r="C312" s="589"/>
      <c r="D312" s="589"/>
      <c r="E312" s="589"/>
      <c r="F312" s="589"/>
      <c r="G312" s="589"/>
      <c r="H312" s="589"/>
      <c r="I312" s="589"/>
    </row>
    <row r="313" spans="1:9" ht="19.5">
      <c r="A313" s="573" t="s">
        <v>2260</v>
      </c>
      <c r="B313" s="611" t="s">
        <v>653</v>
      </c>
      <c r="C313" s="589"/>
      <c r="D313" s="589"/>
      <c r="E313" s="589"/>
      <c r="F313" s="589"/>
      <c r="G313" s="589"/>
      <c r="H313" s="589"/>
      <c r="I313" s="589"/>
    </row>
    <row r="314" spans="1:9" ht="19.5">
      <c r="A314" s="573" t="s">
        <v>781</v>
      </c>
      <c r="B314" s="611" t="s">
        <v>654</v>
      </c>
      <c r="C314" s="589"/>
      <c r="D314" s="589"/>
      <c r="E314" s="589"/>
      <c r="F314" s="589"/>
      <c r="G314" s="589"/>
      <c r="H314" s="589"/>
      <c r="I314" s="589"/>
    </row>
    <row r="315" spans="1:9" ht="19.5">
      <c r="A315" s="573" t="s">
        <v>783</v>
      </c>
      <c r="B315" s="611" t="s">
        <v>951</v>
      </c>
      <c r="C315" s="589"/>
      <c r="D315" s="589"/>
      <c r="E315" s="589"/>
      <c r="F315" s="589"/>
      <c r="G315" s="589"/>
      <c r="H315" s="589"/>
      <c r="I315" s="589"/>
    </row>
    <row r="316" spans="1:9" ht="19.5">
      <c r="A316" s="573"/>
      <c r="B316" s="570" t="s">
        <v>885</v>
      </c>
      <c r="C316" s="589"/>
      <c r="D316" s="589"/>
      <c r="E316" s="589"/>
      <c r="F316" s="589"/>
      <c r="G316" s="589"/>
      <c r="H316" s="589"/>
      <c r="I316" s="589"/>
    </row>
    <row r="317" spans="1:9" ht="19.5">
      <c r="A317" s="573" t="s">
        <v>1837</v>
      </c>
      <c r="B317" s="611" t="s">
        <v>1838</v>
      </c>
      <c r="C317" s="589"/>
      <c r="D317" s="589"/>
      <c r="E317" s="589"/>
      <c r="F317" s="589"/>
      <c r="G317" s="589"/>
      <c r="H317" s="589"/>
      <c r="I317" s="589"/>
    </row>
    <row r="318" spans="2:12" ht="19.5">
      <c r="B318" s="633" t="s">
        <v>656</v>
      </c>
      <c r="C318" s="626"/>
      <c r="D318" s="626"/>
      <c r="E318" s="626"/>
      <c r="F318" s="626"/>
      <c r="G318" s="626"/>
      <c r="H318" s="626"/>
      <c r="I318" s="626"/>
      <c r="J318" s="582"/>
      <c r="K318" s="582"/>
      <c r="L318" s="582"/>
    </row>
    <row r="319" spans="2:16" ht="19.5">
      <c r="B319" s="633" t="s">
        <v>1412</v>
      </c>
      <c r="C319" s="626"/>
      <c r="D319" s="626"/>
      <c r="E319" s="626"/>
      <c r="F319" s="626"/>
      <c r="G319" s="626"/>
      <c r="H319" s="626"/>
      <c r="I319" s="626"/>
      <c r="J319" s="582"/>
      <c r="K319" s="582"/>
      <c r="L319" s="582"/>
      <c r="M319" s="582"/>
      <c r="N319" s="582"/>
      <c r="O319" s="582"/>
      <c r="P319" s="582"/>
    </row>
    <row r="320" spans="2:15" ht="19.5">
      <c r="B320" s="633" t="s">
        <v>1839</v>
      </c>
      <c r="C320" s="626"/>
      <c r="D320" s="626"/>
      <c r="E320" s="626"/>
      <c r="F320" s="626"/>
      <c r="G320" s="626"/>
      <c r="H320" s="626"/>
      <c r="I320" s="626"/>
      <c r="J320" s="582"/>
      <c r="K320" s="582"/>
      <c r="L320" s="582"/>
      <c r="M320" s="582"/>
      <c r="N320" s="582"/>
      <c r="O320" s="582"/>
    </row>
    <row r="321" spans="2:16" ht="19.5">
      <c r="B321" s="633" t="s">
        <v>1840</v>
      </c>
      <c r="C321" s="626"/>
      <c r="D321" s="626"/>
      <c r="E321" s="626"/>
      <c r="F321" s="626"/>
      <c r="G321" s="626"/>
      <c r="H321" s="626"/>
      <c r="I321" s="626"/>
      <c r="J321" s="582"/>
      <c r="K321" s="582"/>
      <c r="L321" s="582"/>
      <c r="M321" s="582"/>
      <c r="N321" s="582"/>
      <c r="O321" s="582"/>
      <c r="P321" s="582"/>
    </row>
    <row r="322" spans="2:13" ht="19.5">
      <c r="B322" s="633" t="s">
        <v>1411</v>
      </c>
      <c r="C322" s="626"/>
      <c r="D322" s="626"/>
      <c r="E322" s="626"/>
      <c r="F322" s="626"/>
      <c r="G322" s="626"/>
      <c r="H322" s="626"/>
      <c r="I322" s="626"/>
      <c r="J322" s="582"/>
      <c r="K322" s="582"/>
      <c r="L322" s="582"/>
      <c r="M322" s="582"/>
    </row>
    <row r="323" spans="1:9" ht="19.5">
      <c r="A323" s="573"/>
      <c r="B323" s="570" t="s">
        <v>2141</v>
      </c>
      <c r="C323" s="589"/>
      <c r="D323" s="589"/>
      <c r="E323" s="589"/>
      <c r="F323" s="589"/>
      <c r="G323" s="589"/>
      <c r="H323" s="589"/>
      <c r="I323" s="589"/>
    </row>
    <row r="324" spans="1:12" ht="19.5">
      <c r="A324" s="573" t="s">
        <v>2648</v>
      </c>
      <c r="B324" s="633" t="s">
        <v>1413</v>
      </c>
      <c r="C324" s="626"/>
      <c r="D324" s="626"/>
      <c r="E324" s="626"/>
      <c r="F324" s="626"/>
      <c r="G324" s="626"/>
      <c r="H324" s="626"/>
      <c r="I324" s="626"/>
      <c r="J324" s="582"/>
      <c r="K324" s="582"/>
      <c r="L324" s="582"/>
    </row>
    <row r="325" spans="2:12" ht="19.5">
      <c r="B325" s="633" t="s">
        <v>1414</v>
      </c>
      <c r="C325" s="626"/>
      <c r="D325" s="626"/>
      <c r="E325" s="626"/>
      <c r="F325" s="626"/>
      <c r="G325" s="626"/>
      <c r="H325" s="626"/>
      <c r="I325" s="626"/>
      <c r="J325" s="582"/>
      <c r="K325" s="582"/>
      <c r="L325" s="582"/>
    </row>
    <row r="326" spans="1:9" ht="19.5">
      <c r="A326" s="573" t="s">
        <v>788</v>
      </c>
      <c r="B326" s="611" t="s">
        <v>1415</v>
      </c>
      <c r="C326" s="589"/>
      <c r="D326" s="589"/>
      <c r="E326" s="589"/>
      <c r="F326" s="589"/>
      <c r="G326" s="589"/>
      <c r="H326" s="589"/>
      <c r="I326" s="589"/>
    </row>
    <row r="327" spans="1:9" ht="19.5">
      <c r="A327" s="573" t="s">
        <v>947</v>
      </c>
      <c r="B327" s="611" t="s">
        <v>1416</v>
      </c>
      <c r="C327" s="589"/>
      <c r="D327" s="589"/>
      <c r="E327" s="589"/>
      <c r="F327" s="589"/>
      <c r="G327" s="589"/>
      <c r="H327" s="589"/>
      <c r="I327" s="589"/>
    </row>
    <row r="328" spans="1:9" ht="19.5">
      <c r="A328" s="573"/>
      <c r="B328" s="611" t="s">
        <v>945</v>
      </c>
      <c r="C328" s="589"/>
      <c r="D328" s="589"/>
      <c r="E328" s="589"/>
      <c r="F328" s="589"/>
      <c r="G328" s="589"/>
      <c r="H328" s="589"/>
      <c r="I328" s="589"/>
    </row>
    <row r="329" spans="1:9" ht="19.5">
      <c r="A329" s="573" t="s">
        <v>2282</v>
      </c>
      <c r="B329" s="611" t="s">
        <v>946</v>
      </c>
      <c r="C329" s="589"/>
      <c r="D329" s="589"/>
      <c r="E329" s="589"/>
      <c r="F329" s="589"/>
      <c r="G329" s="589"/>
      <c r="H329" s="589"/>
      <c r="I329" s="589"/>
    </row>
    <row r="330" spans="1:9" ht="19.5">
      <c r="A330" s="573" t="s">
        <v>791</v>
      </c>
      <c r="B330" s="611" t="s">
        <v>950</v>
      </c>
      <c r="C330" s="589"/>
      <c r="D330" s="589"/>
      <c r="E330" s="589"/>
      <c r="F330" s="589"/>
      <c r="G330" s="589"/>
      <c r="H330" s="589"/>
      <c r="I330" s="589"/>
    </row>
    <row r="331" spans="1:9" ht="19.5">
      <c r="A331" s="573"/>
      <c r="B331" s="611" t="s">
        <v>962</v>
      </c>
      <c r="C331" s="589"/>
      <c r="D331" s="589"/>
      <c r="E331" s="589"/>
      <c r="F331" s="589"/>
      <c r="G331" s="589"/>
      <c r="H331" s="589"/>
      <c r="I331" s="589"/>
    </row>
    <row r="332" spans="1:9" ht="19.5">
      <c r="A332" s="573" t="s">
        <v>792</v>
      </c>
      <c r="B332" s="611" t="s">
        <v>667</v>
      </c>
      <c r="C332" s="589"/>
      <c r="D332" s="589"/>
      <c r="E332" s="589"/>
      <c r="F332" s="589"/>
      <c r="G332" s="589"/>
      <c r="H332" s="589"/>
      <c r="I332" s="589"/>
    </row>
    <row r="333" spans="1:9" ht="19.5">
      <c r="A333" s="573" t="s">
        <v>867</v>
      </c>
      <c r="B333" s="611" t="s">
        <v>655</v>
      </c>
      <c r="C333" s="589"/>
      <c r="D333" s="589"/>
      <c r="E333" s="589"/>
      <c r="F333" s="589"/>
      <c r="G333" s="589"/>
      <c r="H333" s="589"/>
      <c r="I333" s="589"/>
    </row>
    <row r="334" spans="1:9" ht="19.5">
      <c r="A334" s="573" t="s">
        <v>948</v>
      </c>
      <c r="B334" s="611" t="s">
        <v>963</v>
      </c>
      <c r="C334" s="589"/>
      <c r="D334" s="589"/>
      <c r="E334" s="589"/>
      <c r="F334" s="589"/>
      <c r="G334" s="589"/>
      <c r="H334" s="589"/>
      <c r="I334" s="589"/>
    </row>
    <row r="335" spans="1:9" ht="19.5">
      <c r="A335" s="573" t="s">
        <v>949</v>
      </c>
      <c r="B335" s="611" t="s">
        <v>952</v>
      </c>
      <c r="C335" s="589"/>
      <c r="D335" s="589"/>
      <c r="E335" s="589"/>
      <c r="F335" s="589"/>
      <c r="G335" s="589"/>
      <c r="H335" s="589"/>
      <c r="I335" s="589"/>
    </row>
    <row r="336" spans="1:9" ht="41.25">
      <c r="A336" s="640" t="s">
        <v>1076</v>
      </c>
      <c r="B336" s="552"/>
      <c r="C336" s="589"/>
      <c r="D336" s="589"/>
      <c r="E336" s="589"/>
      <c r="F336" s="589"/>
      <c r="G336" s="589"/>
      <c r="H336" s="589"/>
      <c r="I336" s="589"/>
    </row>
    <row r="337" spans="1:9" ht="19.5">
      <c r="A337" s="573" t="s">
        <v>2260</v>
      </c>
      <c r="B337" s="570" t="s">
        <v>953</v>
      </c>
      <c r="C337" s="589"/>
      <c r="D337" s="589"/>
      <c r="E337" s="589"/>
      <c r="F337" s="589"/>
      <c r="G337" s="589"/>
      <c r="H337" s="589"/>
      <c r="I337" s="589"/>
    </row>
    <row r="338" spans="1:9" ht="19.5">
      <c r="A338" s="573" t="s">
        <v>2646</v>
      </c>
      <c r="B338" s="570" t="s">
        <v>640</v>
      </c>
      <c r="C338" s="589"/>
      <c r="D338" s="589"/>
      <c r="E338" s="589"/>
      <c r="F338" s="589"/>
      <c r="G338" s="589"/>
      <c r="H338" s="589"/>
      <c r="I338" s="589"/>
    </row>
    <row r="339" spans="1:9" ht="19.5">
      <c r="A339" s="573" t="s">
        <v>957</v>
      </c>
      <c r="B339" s="576" t="s">
        <v>641</v>
      </c>
      <c r="C339" s="589"/>
      <c r="D339" s="589"/>
      <c r="E339" s="589"/>
      <c r="F339" s="589"/>
      <c r="G339" s="589"/>
      <c r="H339" s="589"/>
      <c r="I339" s="589"/>
    </row>
    <row r="340" spans="1:9" ht="19.5">
      <c r="A340" s="573" t="s">
        <v>637</v>
      </c>
      <c r="B340" s="576" t="s">
        <v>955</v>
      </c>
      <c r="C340" s="589"/>
      <c r="D340" s="589"/>
      <c r="E340" s="589"/>
      <c r="F340" s="589"/>
      <c r="G340" s="589"/>
      <c r="H340" s="589"/>
      <c r="I340" s="589"/>
    </row>
    <row r="341" spans="1:9" ht="19.5">
      <c r="A341" s="573" t="s">
        <v>958</v>
      </c>
      <c r="B341" s="570" t="s">
        <v>642</v>
      </c>
      <c r="C341" s="589"/>
      <c r="D341" s="589"/>
      <c r="E341" s="589"/>
      <c r="F341" s="589"/>
      <c r="G341" s="589"/>
      <c r="H341" s="589"/>
      <c r="I341" s="589"/>
    </row>
    <row r="342" spans="1:9" ht="19.5">
      <c r="A342" s="573" t="s">
        <v>959</v>
      </c>
      <c r="B342" s="570" t="s">
        <v>643</v>
      </c>
      <c r="C342" s="589"/>
      <c r="D342" s="589"/>
      <c r="E342" s="589"/>
      <c r="F342" s="589"/>
      <c r="G342" s="589"/>
      <c r="H342" s="589"/>
      <c r="I342" s="589"/>
    </row>
    <row r="343" spans="1:9" ht="19.5">
      <c r="A343" s="573"/>
      <c r="B343" s="570" t="s">
        <v>954</v>
      </c>
      <c r="C343" s="589"/>
      <c r="D343" s="589"/>
      <c r="E343" s="589"/>
      <c r="F343" s="589"/>
      <c r="G343" s="589"/>
      <c r="H343" s="589"/>
      <c r="I343" s="589"/>
    </row>
    <row r="344" spans="1:9" ht="19.5">
      <c r="A344" s="573" t="s">
        <v>2281</v>
      </c>
      <c r="B344" s="570" t="s">
        <v>956</v>
      </c>
      <c r="C344" s="589"/>
      <c r="D344" s="589"/>
      <c r="E344" s="589"/>
      <c r="F344" s="589"/>
      <c r="G344" s="589"/>
      <c r="H344" s="589"/>
      <c r="I344" s="589"/>
    </row>
    <row r="345" spans="1:9" ht="19.5">
      <c r="A345" s="573" t="s">
        <v>634</v>
      </c>
      <c r="B345" s="570" t="s">
        <v>638</v>
      </c>
      <c r="C345" s="589"/>
      <c r="D345" s="589"/>
      <c r="E345" s="589"/>
      <c r="F345" s="589"/>
      <c r="G345" s="589"/>
      <c r="H345" s="589"/>
      <c r="I345" s="589"/>
    </row>
    <row r="346" spans="1:9" ht="19.5">
      <c r="A346" s="573"/>
      <c r="B346" s="570" t="s">
        <v>639</v>
      </c>
      <c r="C346" s="589"/>
      <c r="D346" s="589"/>
      <c r="E346" s="589"/>
      <c r="F346" s="589"/>
      <c r="G346" s="589"/>
      <c r="H346" s="589"/>
      <c r="I346" s="589"/>
    </row>
    <row r="347" spans="1:9" ht="19.5">
      <c r="A347" s="573" t="s">
        <v>791</v>
      </c>
      <c r="B347" s="570" t="s">
        <v>644</v>
      </c>
      <c r="C347" s="589"/>
      <c r="D347" s="589"/>
      <c r="E347" s="589"/>
      <c r="F347" s="589"/>
      <c r="G347" s="589"/>
      <c r="H347" s="589"/>
      <c r="I347" s="589"/>
    </row>
    <row r="348" spans="1:9" ht="19.5">
      <c r="A348" s="573"/>
      <c r="B348" s="570" t="s">
        <v>646</v>
      </c>
      <c r="C348" s="589"/>
      <c r="D348" s="589"/>
      <c r="E348" s="589"/>
      <c r="F348" s="589"/>
      <c r="G348" s="589"/>
      <c r="H348" s="589"/>
      <c r="I348" s="589"/>
    </row>
    <row r="349" spans="1:9" ht="41.25">
      <c r="A349" s="640" t="s">
        <v>1077</v>
      </c>
      <c r="B349" s="552"/>
      <c r="C349" s="589"/>
      <c r="D349" s="589"/>
      <c r="E349" s="589"/>
      <c r="F349" s="589"/>
      <c r="G349" s="589"/>
      <c r="H349" s="589"/>
      <c r="I349" s="589"/>
    </row>
    <row r="350" spans="1:9" ht="19.5">
      <c r="A350" s="573" t="s">
        <v>2260</v>
      </c>
      <c r="B350" s="611" t="s">
        <v>960</v>
      </c>
      <c r="C350" s="589"/>
      <c r="D350" s="589"/>
      <c r="E350" s="589"/>
      <c r="F350" s="589"/>
      <c r="G350" s="589"/>
      <c r="H350" s="589"/>
      <c r="I350" s="589"/>
    </row>
    <row r="351" spans="1:9" ht="19.5">
      <c r="A351" s="573" t="s">
        <v>2646</v>
      </c>
      <c r="B351" s="570" t="s">
        <v>961</v>
      </c>
      <c r="C351" s="589"/>
      <c r="D351" s="589"/>
      <c r="E351" s="589"/>
      <c r="F351" s="589"/>
      <c r="G351" s="589"/>
      <c r="H351" s="589"/>
      <c r="I351" s="589"/>
    </row>
    <row r="352" spans="1:9" ht="19.5">
      <c r="A352" s="573" t="s">
        <v>2647</v>
      </c>
      <c r="B352" s="611" t="s">
        <v>645</v>
      </c>
      <c r="C352" s="589"/>
      <c r="D352" s="589"/>
      <c r="E352" s="589"/>
      <c r="F352" s="589"/>
      <c r="G352" s="589"/>
      <c r="H352" s="589"/>
      <c r="I352" s="589"/>
    </row>
    <row r="353" spans="1:9" ht="19.5">
      <c r="A353" s="573" t="s">
        <v>637</v>
      </c>
      <c r="B353" s="611" t="s">
        <v>1242</v>
      </c>
      <c r="C353" s="589"/>
      <c r="D353" s="589"/>
      <c r="E353" s="589"/>
      <c r="F353" s="589"/>
      <c r="G353" s="589"/>
      <c r="H353" s="589"/>
      <c r="I353" s="589"/>
    </row>
    <row r="354" spans="2:9" ht="19.5">
      <c r="B354" s="570"/>
      <c r="C354" s="589"/>
      <c r="D354" s="589"/>
      <c r="E354" s="589"/>
      <c r="F354" s="589"/>
      <c r="G354" s="589"/>
      <c r="H354" s="589"/>
      <c r="I354" s="589"/>
    </row>
    <row r="355" spans="3:9" ht="19.5">
      <c r="C355" s="589"/>
      <c r="D355" s="589"/>
      <c r="E355" s="589"/>
      <c r="F355" s="589"/>
      <c r="G355" s="589"/>
      <c r="H355" s="589"/>
      <c r="I355" s="589"/>
    </row>
    <row r="356" spans="3:9" ht="19.5">
      <c r="C356" s="589"/>
      <c r="D356" s="589"/>
      <c r="E356" s="589"/>
      <c r="F356" s="589"/>
      <c r="G356" s="589"/>
      <c r="H356" s="589"/>
      <c r="I356" s="589"/>
    </row>
    <row r="357" spans="3:9" ht="19.5">
      <c r="C357" s="589"/>
      <c r="D357" s="589"/>
      <c r="E357" s="589"/>
      <c r="F357" s="589"/>
      <c r="G357" s="589"/>
      <c r="H357" s="589"/>
      <c r="I357" s="589"/>
    </row>
    <row r="358" spans="3:9" ht="19.5">
      <c r="C358" s="589"/>
      <c r="D358" s="589"/>
      <c r="E358" s="589"/>
      <c r="F358" s="589"/>
      <c r="G358" s="589"/>
      <c r="H358" s="589"/>
      <c r="I358" s="589"/>
    </row>
    <row r="359" spans="3:9" ht="19.5">
      <c r="C359" s="589"/>
      <c r="D359" s="589"/>
      <c r="E359" s="589"/>
      <c r="F359" s="589"/>
      <c r="G359" s="589"/>
      <c r="H359" s="589"/>
      <c r="I359" s="589"/>
    </row>
    <row r="360" spans="3:9" ht="19.5">
      <c r="C360" s="589"/>
      <c r="D360" s="589"/>
      <c r="E360" s="589"/>
      <c r="F360" s="589"/>
      <c r="G360" s="589"/>
      <c r="H360" s="589"/>
      <c r="I360" s="589"/>
    </row>
    <row r="361" spans="3:9" ht="19.5">
      <c r="C361" s="589"/>
      <c r="D361" s="589"/>
      <c r="E361" s="589"/>
      <c r="F361" s="589"/>
      <c r="G361" s="589"/>
      <c r="H361" s="589"/>
      <c r="I361" s="589"/>
    </row>
    <row r="362" spans="3:9" ht="19.5">
      <c r="C362" s="589"/>
      <c r="D362" s="589"/>
      <c r="E362" s="589"/>
      <c r="F362" s="589"/>
      <c r="G362" s="589"/>
      <c r="H362" s="589"/>
      <c r="I362" s="589"/>
    </row>
    <row r="363" spans="1:9" ht="19.5">
      <c r="A363" s="552"/>
      <c r="B363" s="552"/>
      <c r="C363" s="589"/>
      <c r="D363" s="589"/>
      <c r="E363" s="589"/>
      <c r="F363" s="589"/>
      <c r="G363" s="589"/>
      <c r="H363" s="589"/>
      <c r="I363" s="589"/>
    </row>
    <row r="364" spans="1:9" ht="19.5">
      <c r="A364" s="552"/>
      <c r="B364" s="552"/>
      <c r="C364" s="589"/>
      <c r="D364" s="589"/>
      <c r="E364" s="589"/>
      <c r="F364" s="589"/>
      <c r="G364" s="589"/>
      <c r="H364" s="589"/>
      <c r="I364" s="589"/>
    </row>
    <row r="365" spans="1:9" ht="19.5">
      <c r="A365" s="552"/>
      <c r="B365" s="552"/>
      <c r="C365" s="589"/>
      <c r="D365" s="589"/>
      <c r="E365" s="589"/>
      <c r="F365" s="589"/>
      <c r="G365" s="589"/>
      <c r="H365" s="589"/>
      <c r="I365" s="589"/>
    </row>
    <row r="366" spans="1:9" ht="19.5">
      <c r="A366" s="552"/>
      <c r="B366" s="552"/>
      <c r="C366" s="589"/>
      <c r="D366" s="589"/>
      <c r="E366" s="589"/>
      <c r="F366" s="589"/>
      <c r="G366" s="589"/>
      <c r="H366" s="589"/>
      <c r="I366" s="589"/>
    </row>
    <row r="367" spans="1:9" ht="19.5">
      <c r="A367" s="552"/>
      <c r="B367" s="552"/>
      <c r="C367" s="589"/>
      <c r="D367" s="589"/>
      <c r="E367" s="589"/>
      <c r="F367" s="589"/>
      <c r="G367" s="589"/>
      <c r="H367" s="589"/>
      <c r="I367" s="589"/>
    </row>
    <row r="368" spans="1:9" ht="19.5">
      <c r="A368" s="552"/>
      <c r="B368" s="552"/>
      <c r="C368" s="589"/>
      <c r="D368" s="589"/>
      <c r="E368" s="589"/>
      <c r="F368" s="589"/>
      <c r="G368" s="589"/>
      <c r="H368" s="589"/>
      <c r="I368" s="589"/>
    </row>
    <row r="369" spans="1:9" ht="19.5">
      <c r="A369" s="552"/>
      <c r="B369" s="552"/>
      <c r="C369" s="589"/>
      <c r="D369" s="589"/>
      <c r="E369" s="589"/>
      <c r="F369" s="589"/>
      <c r="G369" s="589"/>
      <c r="H369" s="589"/>
      <c r="I369" s="589"/>
    </row>
    <row r="370" spans="1:9" ht="19.5">
      <c r="A370" s="552"/>
      <c r="B370" s="552"/>
      <c r="C370" s="589"/>
      <c r="D370" s="589"/>
      <c r="E370" s="589"/>
      <c r="F370" s="589"/>
      <c r="G370" s="589"/>
      <c r="H370" s="589"/>
      <c r="I370" s="589"/>
    </row>
    <row r="371" spans="1:9" ht="19.5">
      <c r="A371" s="552"/>
      <c r="B371" s="552"/>
      <c r="C371" s="589"/>
      <c r="D371" s="589"/>
      <c r="E371" s="589"/>
      <c r="F371" s="589"/>
      <c r="G371" s="589"/>
      <c r="H371" s="589"/>
      <c r="I371" s="589"/>
    </row>
    <row r="372" spans="1:9" ht="19.5">
      <c r="A372" s="552"/>
      <c r="B372" s="552"/>
      <c r="C372" s="589"/>
      <c r="D372" s="589"/>
      <c r="E372" s="589"/>
      <c r="F372" s="589"/>
      <c r="G372" s="589"/>
      <c r="H372" s="589"/>
      <c r="I372" s="589"/>
    </row>
    <row r="373" spans="1:9" ht="19.5">
      <c r="A373" s="552"/>
      <c r="B373" s="552"/>
      <c r="C373" s="589"/>
      <c r="D373" s="589"/>
      <c r="E373" s="589"/>
      <c r="F373" s="589"/>
      <c r="G373" s="589"/>
      <c r="H373" s="589"/>
      <c r="I373" s="589"/>
    </row>
    <row r="374" spans="1:9" ht="19.5">
      <c r="A374" s="552"/>
      <c r="B374" s="552"/>
      <c r="C374" s="589"/>
      <c r="D374" s="589"/>
      <c r="E374" s="589"/>
      <c r="F374" s="589"/>
      <c r="G374" s="589"/>
      <c r="H374" s="589"/>
      <c r="I374" s="589"/>
    </row>
    <row r="375" spans="1:9" ht="19.5">
      <c r="A375" s="552"/>
      <c r="B375" s="552"/>
      <c r="C375" s="589"/>
      <c r="D375" s="589"/>
      <c r="E375" s="589"/>
      <c r="F375" s="589"/>
      <c r="G375" s="589"/>
      <c r="H375" s="589"/>
      <c r="I375" s="589"/>
    </row>
    <row r="376" spans="1:9" ht="19.5">
      <c r="A376" s="552"/>
      <c r="B376" s="552"/>
      <c r="C376" s="589"/>
      <c r="D376" s="589"/>
      <c r="E376" s="589"/>
      <c r="F376" s="589"/>
      <c r="G376" s="589"/>
      <c r="H376" s="589"/>
      <c r="I376" s="589"/>
    </row>
    <row r="377" spans="1:9" ht="19.5">
      <c r="A377" s="552"/>
      <c r="B377" s="552"/>
      <c r="C377" s="589"/>
      <c r="D377" s="589"/>
      <c r="E377" s="589"/>
      <c r="F377" s="589"/>
      <c r="G377" s="589"/>
      <c r="H377" s="589"/>
      <c r="I377" s="589"/>
    </row>
    <row r="378" spans="1:9" ht="19.5">
      <c r="A378" s="552"/>
      <c r="B378" s="552"/>
      <c r="C378" s="589"/>
      <c r="D378" s="589"/>
      <c r="E378" s="589"/>
      <c r="F378" s="589"/>
      <c r="G378" s="589"/>
      <c r="H378" s="589"/>
      <c r="I378" s="589"/>
    </row>
    <row r="379" spans="1:9" ht="19.5">
      <c r="A379" s="552"/>
      <c r="B379" s="552"/>
      <c r="C379" s="589"/>
      <c r="D379" s="589"/>
      <c r="E379" s="589"/>
      <c r="F379" s="589"/>
      <c r="G379" s="589"/>
      <c r="H379" s="589"/>
      <c r="I379" s="589"/>
    </row>
    <row r="380" spans="1:9" ht="19.5">
      <c r="A380" s="552"/>
      <c r="B380" s="552"/>
      <c r="C380" s="589"/>
      <c r="D380" s="589"/>
      <c r="E380" s="589"/>
      <c r="F380" s="589"/>
      <c r="G380" s="589"/>
      <c r="H380" s="589"/>
      <c r="I380" s="589"/>
    </row>
    <row r="381" spans="1:9" ht="19.5">
      <c r="A381" s="552"/>
      <c r="B381" s="552"/>
      <c r="C381" s="589"/>
      <c r="D381" s="589"/>
      <c r="E381" s="589"/>
      <c r="F381" s="589"/>
      <c r="G381" s="589"/>
      <c r="H381" s="589"/>
      <c r="I381" s="589"/>
    </row>
    <row r="382" spans="1:9" ht="19.5">
      <c r="A382" s="552"/>
      <c r="B382" s="552"/>
      <c r="C382" s="589"/>
      <c r="D382" s="589"/>
      <c r="E382" s="589"/>
      <c r="F382" s="589"/>
      <c r="G382" s="589"/>
      <c r="H382" s="589"/>
      <c r="I382" s="589"/>
    </row>
    <row r="383" spans="1:9" ht="19.5">
      <c r="A383" s="552"/>
      <c r="B383" s="552"/>
      <c r="C383" s="589"/>
      <c r="D383" s="589"/>
      <c r="E383" s="589"/>
      <c r="F383" s="589"/>
      <c r="G383" s="589"/>
      <c r="H383" s="589"/>
      <c r="I383" s="589"/>
    </row>
    <row r="384" spans="1:9" ht="19.5">
      <c r="A384" s="552"/>
      <c r="B384" s="552"/>
      <c r="C384" s="589"/>
      <c r="D384" s="589"/>
      <c r="E384" s="589"/>
      <c r="F384" s="589"/>
      <c r="G384" s="589"/>
      <c r="H384" s="589"/>
      <c r="I384" s="589"/>
    </row>
    <row r="385" spans="1:9" ht="19.5">
      <c r="A385" s="552"/>
      <c r="B385" s="552"/>
      <c r="C385" s="589"/>
      <c r="D385" s="589"/>
      <c r="E385" s="589"/>
      <c r="F385" s="589"/>
      <c r="G385" s="589"/>
      <c r="H385" s="589"/>
      <c r="I385" s="589"/>
    </row>
    <row r="386" spans="1:9" ht="19.5">
      <c r="A386" s="552"/>
      <c r="B386" s="552"/>
      <c r="C386" s="589"/>
      <c r="D386" s="589"/>
      <c r="E386" s="589"/>
      <c r="F386" s="589"/>
      <c r="G386" s="589"/>
      <c r="H386" s="589"/>
      <c r="I386" s="589"/>
    </row>
    <row r="387" spans="1:9" ht="19.5">
      <c r="A387" s="552"/>
      <c r="B387" s="552"/>
      <c r="C387" s="589"/>
      <c r="D387" s="589"/>
      <c r="E387" s="589"/>
      <c r="F387" s="589"/>
      <c r="G387" s="589"/>
      <c r="H387" s="589"/>
      <c r="I387" s="589"/>
    </row>
    <row r="388" spans="1:9" ht="19.5">
      <c r="A388" s="552"/>
      <c r="B388" s="552"/>
      <c r="C388" s="589"/>
      <c r="D388" s="589"/>
      <c r="E388" s="589"/>
      <c r="F388" s="589"/>
      <c r="G388" s="589"/>
      <c r="H388" s="589"/>
      <c r="I388" s="589"/>
    </row>
    <row r="389" spans="1:9" ht="19.5">
      <c r="A389" s="552"/>
      <c r="B389" s="849" t="s">
        <v>1711</v>
      </c>
      <c r="C389" s="589"/>
      <c r="D389" s="589"/>
      <c r="E389" s="589"/>
      <c r="F389" s="589"/>
      <c r="G389" s="589"/>
      <c r="H389" s="589"/>
      <c r="I389" s="589"/>
    </row>
    <row r="390" spans="1:9" ht="19.5">
      <c r="A390" s="552"/>
      <c r="B390" s="849" t="s">
        <v>1712</v>
      </c>
      <c r="C390" s="589"/>
      <c r="D390" s="589"/>
      <c r="E390" s="589"/>
      <c r="F390" s="589"/>
      <c r="G390" s="589"/>
      <c r="H390" s="589"/>
      <c r="I390" s="589"/>
    </row>
    <row r="391" spans="1:9" ht="19.5">
      <c r="A391" s="552"/>
      <c r="B391" s="849" t="s">
        <v>1713</v>
      </c>
      <c r="C391" s="589"/>
      <c r="D391" s="589"/>
      <c r="E391" s="589"/>
      <c r="F391" s="589"/>
      <c r="G391" s="589"/>
      <c r="H391" s="589"/>
      <c r="I391" s="589"/>
    </row>
    <row r="392" spans="1:9" ht="19.5">
      <c r="A392" s="552"/>
      <c r="B392" s="850" t="s">
        <v>1714</v>
      </c>
      <c r="C392" s="589"/>
      <c r="D392" s="589"/>
      <c r="E392" s="589"/>
      <c r="F392" s="589"/>
      <c r="G392" s="589"/>
      <c r="H392" s="589"/>
      <c r="I392" s="589"/>
    </row>
    <row r="393" spans="1:9" ht="19.5">
      <c r="A393" s="552"/>
      <c r="B393" s="851" t="s">
        <v>1715</v>
      </c>
      <c r="C393" s="589"/>
      <c r="D393" s="589"/>
      <c r="E393" s="589"/>
      <c r="F393" s="589"/>
      <c r="G393" s="589"/>
      <c r="H393" s="589"/>
      <c r="I393" s="589"/>
    </row>
    <row r="394" spans="1:9" ht="19.5">
      <c r="A394" s="552"/>
      <c r="B394" s="849" t="s">
        <v>1716</v>
      </c>
      <c r="C394" s="589"/>
      <c r="D394" s="589"/>
      <c r="E394" s="589"/>
      <c r="F394" s="589"/>
      <c r="G394" s="589"/>
      <c r="H394" s="589"/>
      <c r="I394" s="589"/>
    </row>
    <row r="395" spans="1:9" ht="19.5">
      <c r="A395" s="552"/>
      <c r="B395" s="849" t="s">
        <v>1717</v>
      </c>
      <c r="C395" s="589"/>
      <c r="D395" s="589"/>
      <c r="E395" s="589"/>
      <c r="F395" s="589"/>
      <c r="G395" s="589"/>
      <c r="H395" s="589"/>
      <c r="I395" s="589"/>
    </row>
    <row r="396" spans="1:9" ht="19.5">
      <c r="A396" s="552"/>
      <c r="B396" s="849" t="s">
        <v>1718</v>
      </c>
      <c r="C396" s="589"/>
      <c r="D396" s="589"/>
      <c r="E396" s="589"/>
      <c r="F396" s="589"/>
      <c r="G396" s="589"/>
      <c r="H396" s="589"/>
      <c r="I396" s="589"/>
    </row>
    <row r="397" spans="1:9" ht="19.5">
      <c r="A397" s="552"/>
      <c r="B397" s="849" t="s">
        <v>1719</v>
      </c>
      <c r="C397" s="589"/>
      <c r="D397" s="589"/>
      <c r="E397" s="589"/>
      <c r="F397" s="589"/>
      <c r="G397" s="589"/>
      <c r="H397" s="589"/>
      <c r="I397" s="589"/>
    </row>
    <row r="398" spans="1:9" ht="19.5">
      <c r="A398" s="552"/>
      <c r="B398" s="552"/>
      <c r="C398" s="589"/>
      <c r="D398" s="589"/>
      <c r="E398" s="589"/>
      <c r="F398" s="589"/>
      <c r="G398" s="589"/>
      <c r="H398" s="589"/>
      <c r="I398" s="589"/>
    </row>
    <row r="399" spans="1:9" ht="19.5">
      <c r="A399" s="552"/>
      <c r="B399" s="552"/>
      <c r="C399" s="589"/>
      <c r="D399" s="589"/>
      <c r="E399" s="589"/>
      <c r="F399" s="589"/>
      <c r="G399" s="589"/>
      <c r="H399" s="589"/>
      <c r="I399" s="589"/>
    </row>
    <row r="400" spans="1:9" ht="19.5">
      <c r="A400" s="552"/>
      <c r="B400" s="552"/>
      <c r="C400" s="589"/>
      <c r="D400" s="589"/>
      <c r="E400" s="589"/>
      <c r="F400" s="589"/>
      <c r="G400" s="589"/>
      <c r="H400" s="589"/>
      <c r="I400" s="589"/>
    </row>
    <row r="401" spans="1:9" ht="19.5">
      <c r="A401" s="552"/>
      <c r="B401" s="552"/>
      <c r="C401" s="589"/>
      <c r="D401" s="589"/>
      <c r="E401" s="589"/>
      <c r="F401" s="589"/>
      <c r="G401" s="589"/>
      <c r="H401" s="589"/>
      <c r="I401" s="589"/>
    </row>
    <row r="402" spans="1:9" ht="19.5">
      <c r="A402" s="552"/>
      <c r="B402" s="552"/>
      <c r="C402" s="589"/>
      <c r="D402" s="589"/>
      <c r="E402" s="589"/>
      <c r="F402" s="589"/>
      <c r="G402" s="589"/>
      <c r="H402" s="589"/>
      <c r="I402" s="589"/>
    </row>
    <row r="403" spans="1:9" ht="19.5">
      <c r="A403" s="552"/>
      <c r="B403" s="552"/>
      <c r="C403" s="589"/>
      <c r="D403" s="589"/>
      <c r="E403" s="589"/>
      <c r="F403" s="589"/>
      <c r="G403" s="589"/>
      <c r="H403" s="589"/>
      <c r="I403" s="589"/>
    </row>
    <row r="404" spans="1:9" ht="19.5">
      <c r="A404" s="552"/>
      <c r="B404" s="552"/>
      <c r="C404" s="589"/>
      <c r="D404" s="589"/>
      <c r="E404" s="589"/>
      <c r="F404" s="589"/>
      <c r="G404" s="589"/>
      <c r="H404" s="589"/>
      <c r="I404" s="589"/>
    </row>
    <row r="405" spans="1:9" ht="19.5">
      <c r="A405" s="552"/>
      <c r="B405" s="552"/>
      <c r="C405" s="589"/>
      <c r="D405" s="589"/>
      <c r="E405" s="589"/>
      <c r="F405" s="589"/>
      <c r="G405" s="589"/>
      <c r="H405" s="589"/>
      <c r="I405" s="589"/>
    </row>
    <row r="406" spans="1:9" ht="19.5">
      <c r="A406" s="552"/>
      <c r="B406" s="552"/>
      <c r="C406" s="589"/>
      <c r="D406" s="589"/>
      <c r="E406" s="589"/>
      <c r="F406" s="589"/>
      <c r="G406" s="589"/>
      <c r="H406" s="589"/>
      <c r="I406" s="589"/>
    </row>
    <row r="407" spans="1:9" ht="19.5">
      <c r="A407" s="552"/>
      <c r="B407" s="552"/>
      <c r="C407" s="589"/>
      <c r="D407" s="589"/>
      <c r="E407" s="589"/>
      <c r="F407" s="589"/>
      <c r="G407" s="589"/>
      <c r="H407" s="589"/>
      <c r="I407" s="589"/>
    </row>
    <row r="408" spans="1:9" ht="19.5">
      <c r="A408" s="552"/>
      <c r="B408" s="552"/>
      <c r="C408" s="589"/>
      <c r="D408" s="589"/>
      <c r="E408" s="589"/>
      <c r="F408" s="589"/>
      <c r="G408" s="589"/>
      <c r="H408" s="589"/>
      <c r="I408" s="589"/>
    </row>
    <row r="409" spans="1:9" ht="19.5">
      <c r="A409" s="552"/>
      <c r="B409" s="552"/>
      <c r="C409" s="589"/>
      <c r="D409" s="589"/>
      <c r="E409" s="589"/>
      <c r="F409" s="589"/>
      <c r="G409" s="589"/>
      <c r="H409" s="589"/>
      <c r="I409" s="589"/>
    </row>
    <row r="410" spans="1:9" ht="19.5">
      <c r="A410" s="552"/>
      <c r="B410" s="552"/>
      <c r="C410" s="589"/>
      <c r="D410" s="589"/>
      <c r="E410" s="589"/>
      <c r="F410" s="589"/>
      <c r="G410" s="589"/>
      <c r="H410" s="589"/>
      <c r="I410" s="589"/>
    </row>
    <row r="411" spans="1:9" ht="19.5">
      <c r="A411" s="552"/>
      <c r="B411" s="552"/>
      <c r="C411" s="589"/>
      <c r="D411" s="589"/>
      <c r="E411" s="589"/>
      <c r="F411" s="589"/>
      <c r="G411" s="589"/>
      <c r="H411" s="589"/>
      <c r="I411" s="589"/>
    </row>
    <row r="412" spans="1:9" ht="19.5">
      <c r="A412" s="552"/>
      <c r="B412" s="552"/>
      <c r="C412" s="589"/>
      <c r="D412" s="589"/>
      <c r="E412" s="589"/>
      <c r="F412" s="589"/>
      <c r="G412" s="589"/>
      <c r="H412" s="589"/>
      <c r="I412" s="589"/>
    </row>
    <row r="413" spans="1:9" ht="19.5">
      <c r="A413" s="552"/>
      <c r="B413" s="552"/>
      <c r="C413" s="589"/>
      <c r="D413" s="589"/>
      <c r="E413" s="589"/>
      <c r="F413" s="589"/>
      <c r="G413" s="589"/>
      <c r="H413" s="589"/>
      <c r="I413" s="589"/>
    </row>
    <row r="414" spans="1:9" ht="19.5">
      <c r="A414" s="552"/>
      <c r="B414" s="552"/>
      <c r="C414" s="589"/>
      <c r="D414" s="589"/>
      <c r="E414" s="589"/>
      <c r="F414" s="589"/>
      <c r="G414" s="589"/>
      <c r="H414" s="589"/>
      <c r="I414" s="589"/>
    </row>
    <row r="415" spans="1:9" ht="19.5">
      <c r="A415" s="552"/>
      <c r="B415" s="552"/>
      <c r="C415" s="589"/>
      <c r="D415" s="589"/>
      <c r="E415" s="589"/>
      <c r="F415" s="589"/>
      <c r="G415" s="589"/>
      <c r="H415" s="589"/>
      <c r="I415" s="589"/>
    </row>
    <row r="416" spans="1:9" ht="19.5">
      <c r="A416" s="552"/>
      <c r="B416" s="552"/>
      <c r="C416" s="589"/>
      <c r="D416" s="589"/>
      <c r="E416" s="589"/>
      <c r="F416" s="589"/>
      <c r="G416" s="589"/>
      <c r="H416" s="589"/>
      <c r="I416" s="589"/>
    </row>
    <row r="417" spans="1:9" ht="19.5">
      <c r="A417" s="552"/>
      <c r="B417" s="552"/>
      <c r="C417" s="589"/>
      <c r="D417" s="589"/>
      <c r="E417" s="589"/>
      <c r="F417" s="589"/>
      <c r="G417" s="589"/>
      <c r="H417" s="589"/>
      <c r="I417" s="589"/>
    </row>
    <row r="418" spans="1:9" ht="19.5">
      <c r="A418" s="552"/>
      <c r="B418" s="552"/>
      <c r="C418" s="589"/>
      <c r="D418" s="589"/>
      <c r="E418" s="589"/>
      <c r="F418" s="589"/>
      <c r="G418" s="589"/>
      <c r="H418" s="589"/>
      <c r="I418" s="589"/>
    </row>
    <row r="419" spans="1:9" ht="19.5">
      <c r="A419" s="552"/>
      <c r="B419" s="552"/>
      <c r="C419" s="589"/>
      <c r="D419" s="589"/>
      <c r="E419" s="589"/>
      <c r="F419" s="589"/>
      <c r="G419" s="589"/>
      <c r="H419" s="589"/>
      <c r="I419" s="589"/>
    </row>
    <row r="420" spans="1:9" ht="19.5">
      <c r="A420" s="552"/>
      <c r="B420" s="552"/>
      <c r="C420" s="589"/>
      <c r="D420" s="589"/>
      <c r="E420" s="589"/>
      <c r="F420" s="589"/>
      <c r="G420" s="589"/>
      <c r="H420" s="589"/>
      <c r="I420" s="589"/>
    </row>
    <row r="421" spans="1:9" ht="19.5">
      <c r="A421" s="552"/>
      <c r="B421" s="552"/>
      <c r="C421" s="589"/>
      <c r="D421" s="589"/>
      <c r="E421" s="589"/>
      <c r="F421" s="589"/>
      <c r="G421" s="589"/>
      <c r="H421" s="589"/>
      <c r="I421" s="589"/>
    </row>
    <row r="422" spans="1:9" ht="19.5">
      <c r="A422" s="552"/>
      <c r="B422" s="552"/>
      <c r="C422" s="589"/>
      <c r="D422" s="589"/>
      <c r="E422" s="589"/>
      <c r="F422" s="589"/>
      <c r="G422" s="589"/>
      <c r="H422" s="589"/>
      <c r="I422" s="589"/>
    </row>
    <row r="423" spans="1:9" ht="19.5">
      <c r="A423" s="552"/>
      <c r="B423" s="552"/>
      <c r="C423" s="589"/>
      <c r="D423" s="589"/>
      <c r="E423" s="589"/>
      <c r="F423" s="589"/>
      <c r="G423" s="589"/>
      <c r="H423" s="589"/>
      <c r="I423" s="589"/>
    </row>
    <row r="424" spans="1:9" ht="19.5">
      <c r="A424" s="552"/>
      <c r="B424" s="552"/>
      <c r="C424" s="589"/>
      <c r="D424" s="589"/>
      <c r="E424" s="589"/>
      <c r="F424" s="589"/>
      <c r="G424" s="589"/>
      <c r="H424" s="589"/>
      <c r="I424" s="589"/>
    </row>
    <row r="425" spans="1:9" ht="19.5">
      <c r="A425" s="552"/>
      <c r="B425" s="552"/>
      <c r="C425" s="589"/>
      <c r="D425" s="589"/>
      <c r="E425" s="589"/>
      <c r="F425" s="589"/>
      <c r="G425" s="589"/>
      <c r="H425" s="589"/>
      <c r="I425" s="589"/>
    </row>
    <row r="426" spans="1:9" ht="19.5">
      <c r="A426" s="552"/>
      <c r="B426" s="552"/>
      <c r="C426" s="589"/>
      <c r="D426" s="589"/>
      <c r="E426" s="589"/>
      <c r="F426" s="589"/>
      <c r="G426" s="589"/>
      <c r="H426" s="589"/>
      <c r="I426" s="589"/>
    </row>
    <row r="427" spans="1:9" ht="19.5">
      <c r="A427" s="552"/>
      <c r="B427" s="552"/>
      <c r="C427" s="589"/>
      <c r="D427" s="589"/>
      <c r="E427" s="589"/>
      <c r="F427" s="589"/>
      <c r="G427" s="589"/>
      <c r="H427" s="589"/>
      <c r="I427" s="589"/>
    </row>
    <row r="428" spans="1:9" ht="19.5">
      <c r="A428" s="552"/>
      <c r="B428" s="552"/>
      <c r="C428" s="589"/>
      <c r="D428" s="589"/>
      <c r="E428" s="589"/>
      <c r="F428" s="589"/>
      <c r="G428" s="589"/>
      <c r="H428" s="589"/>
      <c r="I428" s="589"/>
    </row>
    <row r="429" spans="1:9" ht="19.5">
      <c r="A429" s="552"/>
      <c r="B429" s="552"/>
      <c r="C429" s="589"/>
      <c r="D429" s="589"/>
      <c r="E429" s="589"/>
      <c r="F429" s="589"/>
      <c r="G429" s="589"/>
      <c r="H429" s="589"/>
      <c r="I429" s="589"/>
    </row>
    <row r="430" spans="1:9" ht="19.5">
      <c r="A430" s="552"/>
      <c r="B430" s="552"/>
      <c r="C430" s="589"/>
      <c r="D430" s="589"/>
      <c r="E430" s="589"/>
      <c r="F430" s="589"/>
      <c r="G430" s="589"/>
      <c r="H430" s="589"/>
      <c r="I430" s="589"/>
    </row>
    <row r="431" spans="1:9" ht="19.5">
      <c r="A431" s="552"/>
      <c r="B431" s="552"/>
      <c r="C431" s="589"/>
      <c r="D431" s="589"/>
      <c r="E431" s="589"/>
      <c r="F431" s="589"/>
      <c r="G431" s="589"/>
      <c r="H431" s="589"/>
      <c r="I431" s="589"/>
    </row>
    <row r="432" spans="1:9" ht="19.5">
      <c r="A432" s="552"/>
      <c r="B432" s="552"/>
      <c r="C432" s="589"/>
      <c r="D432" s="589"/>
      <c r="E432" s="589"/>
      <c r="F432" s="589"/>
      <c r="G432" s="589"/>
      <c r="H432" s="589"/>
      <c r="I432" s="589"/>
    </row>
    <row r="433" spans="1:9" ht="19.5">
      <c r="A433" s="552"/>
      <c r="B433" s="552"/>
      <c r="C433" s="589"/>
      <c r="D433" s="589"/>
      <c r="E433" s="589"/>
      <c r="F433" s="589"/>
      <c r="G433" s="589"/>
      <c r="H433" s="589"/>
      <c r="I433" s="589"/>
    </row>
    <row r="434" spans="1:9" ht="19.5">
      <c r="A434" s="552"/>
      <c r="B434" s="552"/>
      <c r="C434" s="589"/>
      <c r="D434" s="589"/>
      <c r="E434" s="589"/>
      <c r="F434" s="589"/>
      <c r="G434" s="589"/>
      <c r="H434" s="589"/>
      <c r="I434" s="589"/>
    </row>
    <row r="435" spans="1:9" ht="19.5">
      <c r="A435" s="552"/>
      <c r="B435" s="552"/>
      <c r="C435" s="589"/>
      <c r="D435" s="589"/>
      <c r="E435" s="589"/>
      <c r="F435" s="589"/>
      <c r="G435" s="589"/>
      <c r="H435" s="589"/>
      <c r="I435" s="589"/>
    </row>
    <row r="436" spans="1:9" ht="19.5">
      <c r="A436" s="552"/>
      <c r="B436" s="552"/>
      <c r="C436" s="589"/>
      <c r="D436" s="589"/>
      <c r="E436" s="589"/>
      <c r="F436" s="589"/>
      <c r="G436" s="589"/>
      <c r="H436" s="589"/>
      <c r="I436" s="589"/>
    </row>
    <row r="437" spans="1:9" ht="19.5">
      <c r="A437" s="552"/>
      <c r="B437" s="552"/>
      <c r="C437" s="589"/>
      <c r="D437" s="589"/>
      <c r="E437" s="589"/>
      <c r="F437" s="589"/>
      <c r="G437" s="589"/>
      <c r="H437" s="589"/>
      <c r="I437" s="589"/>
    </row>
    <row r="438" spans="1:9" ht="19.5">
      <c r="A438" s="552"/>
      <c r="B438" s="552"/>
      <c r="C438" s="589"/>
      <c r="D438" s="589"/>
      <c r="E438" s="589"/>
      <c r="F438" s="589"/>
      <c r="G438" s="589"/>
      <c r="H438" s="589"/>
      <c r="I438" s="589"/>
    </row>
    <row r="439" spans="1:9" ht="19.5">
      <c r="A439" s="552"/>
      <c r="B439" s="552"/>
      <c r="C439" s="589"/>
      <c r="D439" s="589"/>
      <c r="E439" s="589"/>
      <c r="F439" s="589"/>
      <c r="G439" s="589"/>
      <c r="H439" s="589"/>
      <c r="I439" s="589"/>
    </row>
    <row r="440" spans="1:9" ht="19.5">
      <c r="A440" s="552"/>
      <c r="B440" s="552"/>
      <c r="C440" s="589"/>
      <c r="D440" s="589"/>
      <c r="E440" s="589"/>
      <c r="F440" s="589"/>
      <c r="G440" s="589"/>
      <c r="H440" s="589"/>
      <c r="I440" s="589"/>
    </row>
  </sheetData>
  <sheetProtection/>
  <hyperlinks>
    <hyperlink ref="B159" r:id="rId1" display="chs@cyut.edu.tw  信箱"/>
  </hyperlinks>
  <printOptions/>
  <pageMargins left="0.75" right="0.75" top="0.63" bottom="0.76" header="0.5" footer="0.5"/>
  <pageSetup horizontalDpi="600" verticalDpi="600" orientation="portrait" paperSize="9" scale="62" r:id="rId2"/>
  <headerFooter alignWithMargins="0">
    <oddFooter>&amp;C第&amp;P頁  /  計&amp;N頁</oddFooter>
  </headerFooter>
</worksheet>
</file>

<file path=xl/worksheets/sheet6.xml><?xml version="1.0" encoding="utf-8"?>
<worksheet xmlns="http://schemas.openxmlformats.org/spreadsheetml/2006/main" xmlns:r="http://schemas.openxmlformats.org/officeDocument/2006/relationships">
  <sheetPr codeName="Sheet49"/>
  <dimension ref="A1:J64"/>
  <sheetViews>
    <sheetView zoomScale="80" zoomScaleNormal="80" workbookViewId="0" topLeftCell="A5">
      <selection activeCell="A5" sqref="A1:IV16384"/>
    </sheetView>
  </sheetViews>
  <sheetFormatPr defaultColWidth="9.00390625" defaultRowHeight="19.5" customHeight="1"/>
  <cols>
    <col min="1" max="1" width="13.125" style="38" customWidth="1"/>
    <col min="2" max="2" width="55.125" style="38" customWidth="1"/>
    <col min="3" max="9" width="9.125" style="34" customWidth="1"/>
    <col min="10" max="10" width="9.125" style="38" customWidth="1"/>
    <col min="11" max="16384" width="9.00390625" style="38" customWidth="1"/>
  </cols>
  <sheetData>
    <row r="1" ht="6.75" customHeight="1">
      <c r="A1" s="234" t="s">
        <v>2715</v>
      </c>
    </row>
    <row r="2" spans="1:9" s="37" customFormat="1" ht="27" customHeight="1" hidden="1">
      <c r="A2" s="287"/>
      <c r="B2" s="863"/>
      <c r="C2" s="863"/>
      <c r="D2" s="863"/>
      <c r="E2" s="863"/>
      <c r="F2" s="863"/>
      <c r="G2" s="863"/>
      <c r="H2" s="863"/>
      <c r="I2" s="234"/>
    </row>
    <row r="3" spans="3:9" s="37" customFormat="1" ht="18.75" customHeight="1" hidden="1">
      <c r="C3" s="44"/>
      <c r="D3" s="44"/>
      <c r="E3" s="44"/>
      <c r="H3" s="44"/>
      <c r="I3" s="44"/>
    </row>
    <row r="4" spans="1:10" s="822" customFormat="1" ht="27" customHeight="1">
      <c r="A4" s="819" t="s">
        <v>2656</v>
      </c>
      <c r="B4" s="820"/>
      <c r="C4" s="820"/>
      <c r="D4" s="820"/>
      <c r="E4" s="820"/>
      <c r="F4" s="820"/>
      <c r="G4" s="820"/>
      <c r="H4" s="820"/>
      <c r="I4" s="820"/>
      <c r="J4" s="821"/>
    </row>
    <row r="5" spans="1:9" s="37" customFormat="1" ht="23.25" customHeight="1" thickBot="1">
      <c r="A5" s="36" t="s">
        <v>2676</v>
      </c>
      <c r="C5" s="44"/>
      <c r="D5" s="44"/>
      <c r="E5" s="44"/>
      <c r="H5" s="44"/>
      <c r="I5" s="44"/>
    </row>
    <row r="6" spans="1:10" s="33" customFormat="1" ht="30" customHeight="1" thickTop="1">
      <c r="A6" s="862" t="s">
        <v>2716</v>
      </c>
      <c r="B6" s="855" t="s">
        <v>2717</v>
      </c>
      <c r="C6" s="488" t="s">
        <v>2718</v>
      </c>
      <c r="D6" s="489" t="s">
        <v>2719</v>
      </c>
      <c r="E6" s="489" t="s">
        <v>2720</v>
      </c>
      <c r="F6" s="489" t="s">
        <v>2721</v>
      </c>
      <c r="G6" s="489" t="s">
        <v>2722</v>
      </c>
      <c r="H6" s="489" t="s">
        <v>2723</v>
      </c>
      <c r="I6" s="489" t="s">
        <v>2724</v>
      </c>
      <c r="J6" s="490" t="s">
        <v>2725</v>
      </c>
    </row>
    <row r="7" spans="1:10" s="33" customFormat="1" ht="19.5" customHeight="1" thickBot="1">
      <c r="A7" s="861"/>
      <c r="B7" s="856"/>
      <c r="C7" s="491" t="s">
        <v>2726</v>
      </c>
      <c r="D7" s="492" t="s">
        <v>2727</v>
      </c>
      <c r="E7" s="492" t="s">
        <v>2728</v>
      </c>
      <c r="F7" s="492" t="s">
        <v>2729</v>
      </c>
      <c r="G7" s="492" t="s">
        <v>2730</v>
      </c>
      <c r="H7" s="492" t="s">
        <v>2731</v>
      </c>
      <c r="I7" s="492" t="s">
        <v>2732</v>
      </c>
      <c r="J7" s="493" t="s">
        <v>2733</v>
      </c>
    </row>
    <row r="8" spans="1:10" s="33" customFormat="1" ht="19.5" customHeight="1" thickTop="1">
      <c r="A8" s="861"/>
      <c r="B8" s="856"/>
      <c r="C8" s="841" t="s">
        <v>119</v>
      </c>
      <c r="D8" s="839" t="s">
        <v>2440</v>
      </c>
      <c r="E8" s="839" t="s">
        <v>2441</v>
      </c>
      <c r="F8" s="839" t="s">
        <v>2442</v>
      </c>
      <c r="G8" s="839" t="s">
        <v>2443</v>
      </c>
      <c r="H8" s="839" t="s">
        <v>2444</v>
      </c>
      <c r="I8" s="839" t="s">
        <v>2445</v>
      </c>
      <c r="J8" s="842" t="s">
        <v>2446</v>
      </c>
    </row>
    <row r="9" spans="1:10" s="33" customFormat="1" ht="19.5" customHeight="1">
      <c r="A9" s="861"/>
      <c r="B9" s="856"/>
      <c r="C9" s="843" t="s">
        <v>2447</v>
      </c>
      <c r="D9" s="840" t="s">
        <v>2448</v>
      </c>
      <c r="E9" s="840" t="s">
        <v>2449</v>
      </c>
      <c r="F9" s="840" t="s">
        <v>2450</v>
      </c>
      <c r="G9" s="840" t="s">
        <v>2451</v>
      </c>
      <c r="H9" s="840" t="s">
        <v>2452</v>
      </c>
      <c r="I9" s="840" t="s">
        <v>2453</v>
      </c>
      <c r="J9" s="844" t="s">
        <v>2454</v>
      </c>
    </row>
    <row r="10" spans="1:10" s="33" customFormat="1" ht="19.5" customHeight="1">
      <c r="A10" s="861"/>
      <c r="B10" s="856"/>
      <c r="C10" s="843" t="s">
        <v>2455</v>
      </c>
      <c r="D10" s="840" t="s">
        <v>2456</v>
      </c>
      <c r="E10" s="840" t="s">
        <v>2457</v>
      </c>
      <c r="F10" s="840" t="s">
        <v>2458</v>
      </c>
      <c r="G10" s="840" t="s">
        <v>2459</v>
      </c>
      <c r="H10" s="840" t="s">
        <v>2460</v>
      </c>
      <c r="I10" s="840" t="s">
        <v>2461</v>
      </c>
      <c r="J10" s="844" t="s">
        <v>2462</v>
      </c>
    </row>
    <row r="11" spans="1:10" s="33" customFormat="1" ht="19.5" customHeight="1">
      <c r="A11" s="861"/>
      <c r="B11" s="856"/>
      <c r="C11" s="843" t="s">
        <v>2463</v>
      </c>
      <c r="D11" s="840" t="s">
        <v>2464</v>
      </c>
      <c r="E11" s="840" t="s">
        <v>2465</v>
      </c>
      <c r="F11" s="840" t="s">
        <v>2466</v>
      </c>
      <c r="G11" s="840" t="s">
        <v>2467</v>
      </c>
      <c r="H11" s="840" t="s">
        <v>2468</v>
      </c>
      <c r="I11" s="840" t="s">
        <v>2469</v>
      </c>
      <c r="J11" s="844" t="s">
        <v>2470</v>
      </c>
    </row>
    <row r="12" spans="1:10" s="33" customFormat="1" ht="19.5" customHeight="1">
      <c r="A12" s="861"/>
      <c r="B12" s="856"/>
      <c r="C12" s="843" t="s">
        <v>2471</v>
      </c>
      <c r="D12" s="840" t="s">
        <v>2472</v>
      </c>
      <c r="E12" s="840" t="s">
        <v>2473</v>
      </c>
      <c r="F12" s="840" t="s">
        <v>2474</v>
      </c>
      <c r="G12" s="840" t="s">
        <v>2475</v>
      </c>
      <c r="H12" s="840" t="s">
        <v>2476</v>
      </c>
      <c r="I12" s="840" t="s">
        <v>2477</v>
      </c>
      <c r="J12" s="844" t="s">
        <v>2478</v>
      </c>
    </row>
    <row r="13" spans="1:10" s="33" customFormat="1" ht="19.5" customHeight="1">
      <c r="A13" s="861"/>
      <c r="B13" s="856"/>
      <c r="C13" s="843" t="s">
        <v>2479</v>
      </c>
      <c r="D13" s="285"/>
      <c r="E13" s="840" t="s">
        <v>2480</v>
      </c>
      <c r="F13" s="845" t="s">
        <v>2481</v>
      </c>
      <c r="G13" s="840" t="s">
        <v>2482</v>
      </c>
      <c r="H13" s="285"/>
      <c r="I13" s="285"/>
      <c r="J13" s="846" t="s">
        <v>2483</v>
      </c>
    </row>
    <row r="14" spans="1:10" s="33" customFormat="1" ht="19.5" customHeight="1" thickBot="1">
      <c r="A14" s="861"/>
      <c r="B14" s="856"/>
      <c r="C14" s="847" t="s">
        <v>2484</v>
      </c>
      <c r="D14" s="285"/>
      <c r="E14" s="285"/>
      <c r="F14" s="285"/>
      <c r="G14" s="285"/>
      <c r="H14" s="285"/>
      <c r="I14" s="285"/>
      <c r="J14" s="286"/>
    </row>
    <row r="15" spans="1:10" s="33" customFormat="1" ht="26.25" customHeight="1" thickBot="1" thickTop="1">
      <c r="A15" s="860"/>
      <c r="B15" s="555" t="s">
        <v>2734</v>
      </c>
      <c r="C15" s="677">
        <v>5</v>
      </c>
      <c r="D15" s="678">
        <v>6</v>
      </c>
      <c r="E15" s="679">
        <v>7</v>
      </c>
      <c r="F15" s="679">
        <v>8</v>
      </c>
      <c r="G15" s="678">
        <v>1</v>
      </c>
      <c r="H15" s="679">
        <v>2</v>
      </c>
      <c r="I15" s="679">
        <v>3</v>
      </c>
      <c r="J15" s="680">
        <v>4</v>
      </c>
    </row>
    <row r="16" spans="1:10" s="33" customFormat="1" ht="27.75" customHeight="1" thickBot="1" thickTop="1">
      <c r="A16" s="559" t="s">
        <v>2735</v>
      </c>
      <c r="B16" s="295"/>
      <c r="C16" s="296"/>
      <c r="D16" s="296"/>
      <c r="E16" s="296"/>
      <c r="F16" s="296"/>
      <c r="G16" s="296"/>
      <c r="H16" s="296"/>
      <c r="I16" s="296"/>
      <c r="J16" s="297"/>
    </row>
    <row r="17" spans="1:10" s="33" customFormat="1" ht="27.75" customHeight="1" thickTop="1">
      <c r="A17" s="561" t="s">
        <v>2657</v>
      </c>
      <c r="B17" s="694" t="s">
        <v>2736</v>
      </c>
      <c r="C17" s="288" t="s">
        <v>1313</v>
      </c>
      <c r="D17" s="288" t="s">
        <v>1313</v>
      </c>
      <c r="E17" s="288" t="s">
        <v>1313</v>
      </c>
      <c r="F17" s="288" t="s">
        <v>1313</v>
      </c>
      <c r="G17" s="288" t="s">
        <v>1313</v>
      </c>
      <c r="H17" s="288" t="s">
        <v>1313</v>
      </c>
      <c r="I17" s="288" t="s">
        <v>1313</v>
      </c>
      <c r="J17" s="289" t="s">
        <v>1313</v>
      </c>
    </row>
    <row r="18" spans="1:10" s="33" customFormat="1" ht="27.75" customHeight="1">
      <c r="A18" s="561" t="s">
        <v>2658</v>
      </c>
      <c r="B18" s="695" t="s">
        <v>2737</v>
      </c>
      <c r="C18" s="696" t="s">
        <v>1313</v>
      </c>
      <c r="D18" s="696" t="s">
        <v>1313</v>
      </c>
      <c r="E18" s="696" t="s">
        <v>1313</v>
      </c>
      <c r="F18" s="696" t="s">
        <v>1313</v>
      </c>
      <c r="G18" s="696" t="s">
        <v>1313</v>
      </c>
      <c r="H18" s="696" t="s">
        <v>1313</v>
      </c>
      <c r="I18" s="696" t="s">
        <v>1313</v>
      </c>
      <c r="J18" s="697" t="s">
        <v>1313</v>
      </c>
    </row>
    <row r="19" spans="1:10" s="33" customFormat="1" ht="27.75" customHeight="1">
      <c r="A19" s="561" t="s">
        <v>2659</v>
      </c>
      <c r="B19" s="695" t="s">
        <v>2738</v>
      </c>
      <c r="C19" s="696" t="s">
        <v>1313</v>
      </c>
      <c r="D19" s="696" t="s">
        <v>1313</v>
      </c>
      <c r="E19" s="696" t="s">
        <v>1313</v>
      </c>
      <c r="F19" s="696" t="s">
        <v>1313</v>
      </c>
      <c r="G19" s="696" t="s">
        <v>1313</v>
      </c>
      <c r="H19" s="696" t="s">
        <v>1313</v>
      </c>
      <c r="I19" s="696" t="s">
        <v>1313</v>
      </c>
      <c r="J19" s="697" t="s">
        <v>1313</v>
      </c>
    </row>
    <row r="20" spans="1:10" s="33" customFormat="1" ht="27.75" customHeight="1" thickBot="1">
      <c r="A20" s="561" t="s">
        <v>2660</v>
      </c>
      <c r="B20" s="698" t="s">
        <v>2739</v>
      </c>
      <c r="C20" s="290" t="s">
        <v>1313</v>
      </c>
      <c r="D20" s="290" t="s">
        <v>1313</v>
      </c>
      <c r="E20" s="290" t="s">
        <v>1313</v>
      </c>
      <c r="F20" s="290" t="s">
        <v>1313</v>
      </c>
      <c r="G20" s="290" t="s">
        <v>1313</v>
      </c>
      <c r="H20" s="290" t="s">
        <v>1313</v>
      </c>
      <c r="I20" s="290" t="s">
        <v>1313</v>
      </c>
      <c r="J20" s="291" t="s">
        <v>1313</v>
      </c>
    </row>
    <row r="21" spans="1:10" s="33" customFormat="1" ht="27.75" customHeight="1" thickBot="1" thickTop="1">
      <c r="A21" s="559" t="s">
        <v>2740</v>
      </c>
      <c r="B21" s="295"/>
      <c r="C21" s="296"/>
      <c r="D21" s="296"/>
      <c r="E21" s="296"/>
      <c r="F21" s="296"/>
      <c r="G21" s="296"/>
      <c r="H21" s="296"/>
      <c r="I21" s="296"/>
      <c r="J21" s="297"/>
    </row>
    <row r="22" spans="1:10" s="33" customFormat="1" ht="27.75" customHeight="1" thickTop="1">
      <c r="A22" s="866" t="s">
        <v>2661</v>
      </c>
      <c r="B22" s="694" t="s">
        <v>2741</v>
      </c>
      <c r="C22" s="288" t="s">
        <v>1313</v>
      </c>
      <c r="D22" s="288" t="s">
        <v>1313</v>
      </c>
      <c r="E22" s="288" t="s">
        <v>1313</v>
      </c>
      <c r="F22" s="288" t="s">
        <v>1313</v>
      </c>
      <c r="G22" s="288" t="s">
        <v>1313</v>
      </c>
      <c r="H22" s="288" t="s">
        <v>1313</v>
      </c>
      <c r="I22" s="288" t="s">
        <v>1313</v>
      </c>
      <c r="J22" s="289" t="s">
        <v>1313</v>
      </c>
    </row>
    <row r="23" spans="1:10" s="33" customFormat="1" ht="27.75" customHeight="1" thickBot="1">
      <c r="A23" s="867"/>
      <c r="B23" s="699" t="s">
        <v>2485</v>
      </c>
      <c r="C23" s="290" t="s">
        <v>1313</v>
      </c>
      <c r="D23" s="290" t="s">
        <v>1313</v>
      </c>
      <c r="E23" s="290" t="s">
        <v>1313</v>
      </c>
      <c r="F23" s="290" t="s">
        <v>1313</v>
      </c>
      <c r="G23" s="290" t="s">
        <v>1313</v>
      </c>
      <c r="H23" s="290" t="s">
        <v>1313</v>
      </c>
      <c r="I23" s="290" t="s">
        <v>1313</v>
      </c>
      <c r="J23" s="291" t="s">
        <v>1313</v>
      </c>
    </row>
    <row r="24" spans="1:10" s="33" customFormat="1" ht="27.75" customHeight="1" thickTop="1">
      <c r="A24" s="866" t="s">
        <v>2662</v>
      </c>
      <c r="B24" s="556" t="s">
        <v>2742</v>
      </c>
      <c r="C24" s="292" t="s">
        <v>2743</v>
      </c>
      <c r="D24" s="288" t="s">
        <v>1313</v>
      </c>
      <c r="E24" s="288" t="s">
        <v>1313</v>
      </c>
      <c r="F24" s="288" t="s">
        <v>1313</v>
      </c>
      <c r="G24" s="288" t="s">
        <v>1313</v>
      </c>
      <c r="H24" s="288" t="s">
        <v>1313</v>
      </c>
      <c r="I24" s="288" t="s">
        <v>1313</v>
      </c>
      <c r="J24" s="289" t="s">
        <v>1313</v>
      </c>
    </row>
    <row r="25" spans="1:10" s="33" customFormat="1" ht="27.75" customHeight="1" thickBot="1">
      <c r="A25" s="867"/>
      <c r="B25" s="557" t="s">
        <v>2744</v>
      </c>
      <c r="C25" s="290" t="s">
        <v>1313</v>
      </c>
      <c r="D25" s="293" t="s">
        <v>2745</v>
      </c>
      <c r="E25" s="290" t="s">
        <v>1313</v>
      </c>
      <c r="F25" s="290" t="s">
        <v>1313</v>
      </c>
      <c r="G25" s="290" t="s">
        <v>1313</v>
      </c>
      <c r="H25" s="290" t="s">
        <v>1313</v>
      </c>
      <c r="I25" s="290" t="s">
        <v>1313</v>
      </c>
      <c r="J25" s="291" t="s">
        <v>1313</v>
      </c>
    </row>
    <row r="26" spans="1:10" s="33" customFormat="1" ht="27.75" customHeight="1" thickTop="1">
      <c r="A26" s="866" t="s">
        <v>2663</v>
      </c>
      <c r="B26" s="553" t="s">
        <v>2746</v>
      </c>
      <c r="C26" s="288" t="s">
        <v>1313</v>
      </c>
      <c r="D26" s="288" t="s">
        <v>1313</v>
      </c>
      <c r="E26" s="292" t="s">
        <v>169</v>
      </c>
      <c r="F26" s="288" t="s">
        <v>1313</v>
      </c>
      <c r="G26" s="288" t="s">
        <v>1313</v>
      </c>
      <c r="H26" s="288" t="s">
        <v>1313</v>
      </c>
      <c r="I26" s="288" t="s">
        <v>1313</v>
      </c>
      <c r="J26" s="289" t="s">
        <v>1313</v>
      </c>
    </row>
    <row r="27" spans="1:10" s="33" customFormat="1" ht="27.75" customHeight="1" thickBot="1">
      <c r="A27" s="867"/>
      <c r="B27" s="700" t="s">
        <v>170</v>
      </c>
      <c r="C27" s="290" t="s">
        <v>1313</v>
      </c>
      <c r="D27" s="290" t="s">
        <v>1313</v>
      </c>
      <c r="E27" s="290" t="s">
        <v>1313</v>
      </c>
      <c r="F27" s="293" t="s">
        <v>171</v>
      </c>
      <c r="G27" s="290" t="s">
        <v>1313</v>
      </c>
      <c r="H27" s="290" t="s">
        <v>1313</v>
      </c>
      <c r="I27" s="290" t="s">
        <v>1313</v>
      </c>
      <c r="J27" s="291" t="s">
        <v>1313</v>
      </c>
    </row>
    <row r="28" spans="1:10" s="33" customFormat="1" ht="27.75" customHeight="1" thickTop="1">
      <c r="A28" s="866" t="s">
        <v>2664</v>
      </c>
      <c r="B28" s="553" t="s">
        <v>1103</v>
      </c>
      <c r="C28" s="288" t="s">
        <v>1313</v>
      </c>
      <c r="D28" s="288" t="s">
        <v>1313</v>
      </c>
      <c r="E28" s="288" t="s">
        <v>1313</v>
      </c>
      <c r="F28" s="288" t="s">
        <v>1313</v>
      </c>
      <c r="G28" s="292" t="s">
        <v>1104</v>
      </c>
      <c r="H28" s="288" t="s">
        <v>1313</v>
      </c>
      <c r="I28" s="288" t="s">
        <v>1313</v>
      </c>
      <c r="J28" s="289" t="s">
        <v>1313</v>
      </c>
    </row>
    <row r="29" spans="1:10" s="33" customFormat="1" ht="27.75" customHeight="1" thickBot="1">
      <c r="A29" s="867"/>
      <c r="B29" s="700" t="s">
        <v>1105</v>
      </c>
      <c r="C29" s="290" t="s">
        <v>1313</v>
      </c>
      <c r="D29" s="290" t="s">
        <v>1313</v>
      </c>
      <c r="E29" s="290" t="s">
        <v>1313</v>
      </c>
      <c r="F29" s="290" t="s">
        <v>1313</v>
      </c>
      <c r="G29" s="290" t="s">
        <v>1313</v>
      </c>
      <c r="H29" s="293" t="s">
        <v>1106</v>
      </c>
      <c r="I29" s="290" t="s">
        <v>1313</v>
      </c>
      <c r="J29" s="291" t="s">
        <v>1313</v>
      </c>
    </row>
    <row r="30" spans="1:10" s="33" customFormat="1" ht="27.75" customHeight="1" thickBot="1" thickTop="1">
      <c r="A30" s="692" t="s">
        <v>2665</v>
      </c>
      <c r="B30" s="701" t="s">
        <v>2666</v>
      </c>
      <c r="C30" s="702"/>
      <c r="D30" s="702"/>
      <c r="E30" s="702"/>
      <c r="F30" s="702"/>
      <c r="G30" s="702"/>
      <c r="H30" s="702"/>
      <c r="I30" s="702"/>
      <c r="J30" s="703"/>
    </row>
    <row r="31" spans="1:10" s="33" customFormat="1" ht="27.75" customHeight="1" thickBot="1" thickTop="1">
      <c r="A31" s="692" t="s">
        <v>2667</v>
      </c>
      <c r="B31" s="701" t="s">
        <v>2680</v>
      </c>
      <c r="C31" s="702"/>
      <c r="D31" s="702"/>
      <c r="E31" s="702"/>
      <c r="F31" s="702"/>
      <c r="G31" s="702"/>
      <c r="H31" s="702"/>
      <c r="I31" s="702"/>
      <c r="J31" s="703"/>
    </row>
    <row r="32" spans="1:10" s="33" customFormat="1" ht="27.75" customHeight="1" thickBot="1" thickTop="1">
      <c r="A32" s="692" t="s">
        <v>2668</v>
      </c>
      <c r="B32" s="558" t="s">
        <v>2681</v>
      </c>
      <c r="C32" s="294"/>
      <c r="D32" s="294"/>
      <c r="E32" s="294" t="s">
        <v>1313</v>
      </c>
      <c r="F32" s="294" t="s">
        <v>1313</v>
      </c>
      <c r="G32" s="294" t="s">
        <v>1313</v>
      </c>
      <c r="H32" s="294" t="s">
        <v>1107</v>
      </c>
      <c r="I32" s="704" t="s">
        <v>1108</v>
      </c>
      <c r="J32" s="705" t="s">
        <v>1107</v>
      </c>
    </row>
    <row r="33" spans="1:10" s="33" customFormat="1" ht="27.75" customHeight="1" thickBot="1" thickTop="1">
      <c r="A33" s="559" t="s">
        <v>1109</v>
      </c>
      <c r="B33" s="295"/>
      <c r="C33" s="432"/>
      <c r="D33" s="432"/>
      <c r="E33" s="432"/>
      <c r="F33" s="432"/>
      <c r="G33" s="432"/>
      <c r="H33" s="432"/>
      <c r="I33" s="432"/>
      <c r="J33" s="434"/>
    </row>
    <row r="34" spans="1:10" s="33" customFormat="1" ht="27.75" customHeight="1" thickTop="1">
      <c r="A34" s="866" t="s">
        <v>2669</v>
      </c>
      <c r="B34" s="553" t="s">
        <v>2682</v>
      </c>
      <c r="C34" s="288" t="s">
        <v>1313</v>
      </c>
      <c r="D34" s="288" t="s">
        <v>1313</v>
      </c>
      <c r="E34" s="288" t="s">
        <v>1313</v>
      </c>
      <c r="F34" s="288" t="s">
        <v>1313</v>
      </c>
      <c r="G34" s="288" t="s">
        <v>1313</v>
      </c>
      <c r="H34" s="288" t="s">
        <v>1313</v>
      </c>
      <c r="I34" s="288" t="s">
        <v>1313</v>
      </c>
      <c r="J34" s="706" t="s">
        <v>1110</v>
      </c>
    </row>
    <row r="35" spans="1:10" s="33" customFormat="1" ht="27.75" customHeight="1" thickBot="1">
      <c r="A35" s="867"/>
      <c r="B35" s="700" t="s">
        <v>2683</v>
      </c>
      <c r="C35" s="293" t="s">
        <v>2743</v>
      </c>
      <c r="D35" s="290" t="s">
        <v>1107</v>
      </c>
      <c r="E35" s="290" t="s">
        <v>1313</v>
      </c>
      <c r="F35" s="290" t="s">
        <v>1313</v>
      </c>
      <c r="G35" s="290" t="s">
        <v>1313</v>
      </c>
      <c r="H35" s="290" t="s">
        <v>1313</v>
      </c>
      <c r="I35" s="290" t="s">
        <v>1313</v>
      </c>
      <c r="J35" s="291" t="s">
        <v>1313</v>
      </c>
    </row>
    <row r="36" spans="1:10" s="33" customFormat="1" ht="27.75" customHeight="1" thickTop="1">
      <c r="A36" s="866" t="s">
        <v>2670</v>
      </c>
      <c r="B36" s="553" t="s">
        <v>2684</v>
      </c>
      <c r="C36" s="288" t="s">
        <v>1313</v>
      </c>
      <c r="D36" s="292" t="s">
        <v>2745</v>
      </c>
      <c r="E36" s="288" t="s">
        <v>1313</v>
      </c>
      <c r="F36" s="288" t="s">
        <v>1313</v>
      </c>
      <c r="G36" s="288" t="s">
        <v>1313</v>
      </c>
      <c r="H36" s="288" t="s">
        <v>1313</v>
      </c>
      <c r="I36" s="288" t="s">
        <v>1313</v>
      </c>
      <c r="J36" s="289" t="s">
        <v>1313</v>
      </c>
    </row>
    <row r="37" spans="1:10" s="33" customFormat="1" ht="27.75" customHeight="1" thickBot="1">
      <c r="A37" s="867"/>
      <c r="B37" s="700" t="s">
        <v>2685</v>
      </c>
      <c r="C37" s="290" t="s">
        <v>1313</v>
      </c>
      <c r="D37" s="290" t="s">
        <v>1313</v>
      </c>
      <c r="E37" s="293" t="s">
        <v>169</v>
      </c>
      <c r="F37" s="290" t="s">
        <v>1313</v>
      </c>
      <c r="G37" s="290" t="s">
        <v>1313</v>
      </c>
      <c r="H37" s="290" t="s">
        <v>1313</v>
      </c>
      <c r="I37" s="290" t="s">
        <v>1313</v>
      </c>
      <c r="J37" s="291" t="s">
        <v>1313</v>
      </c>
    </row>
    <row r="38" spans="1:10" ht="30" customHeight="1" thickBot="1" thickTop="1">
      <c r="A38" s="559" t="s">
        <v>1111</v>
      </c>
      <c r="B38" s="433"/>
      <c r="C38" s="296"/>
      <c r="D38" s="296"/>
      <c r="E38" s="296"/>
      <c r="F38" s="432"/>
      <c r="G38" s="296"/>
      <c r="H38" s="296"/>
      <c r="I38" s="296"/>
      <c r="J38" s="297"/>
    </row>
    <row r="39" spans="1:10" s="33" customFormat="1" ht="30" customHeight="1" thickBot="1" thickTop="1">
      <c r="A39" s="560" t="s">
        <v>2671</v>
      </c>
      <c r="B39" s="707" t="s">
        <v>2686</v>
      </c>
      <c r="C39" s="294" t="s">
        <v>1313</v>
      </c>
      <c r="D39" s="294" t="s">
        <v>1313</v>
      </c>
      <c r="E39" s="294" t="s">
        <v>1313</v>
      </c>
      <c r="F39" s="298" t="s">
        <v>171</v>
      </c>
      <c r="G39" s="294" t="s">
        <v>1313</v>
      </c>
      <c r="H39" s="294" t="s">
        <v>1313</v>
      </c>
      <c r="I39" s="294" t="s">
        <v>1313</v>
      </c>
      <c r="J39" s="705" t="s">
        <v>1313</v>
      </c>
    </row>
    <row r="40" spans="1:10" s="33" customFormat="1" ht="27.75" customHeight="1" thickBot="1" thickTop="1">
      <c r="A40" s="560" t="s">
        <v>2672</v>
      </c>
      <c r="B40" s="707" t="s">
        <v>2687</v>
      </c>
      <c r="C40" s="294" t="s">
        <v>1313</v>
      </c>
      <c r="D40" s="294" t="s">
        <v>1313</v>
      </c>
      <c r="E40" s="294" t="s">
        <v>1313</v>
      </c>
      <c r="F40" s="294" t="s">
        <v>1313</v>
      </c>
      <c r="G40" s="298" t="s">
        <v>1104</v>
      </c>
      <c r="H40" s="294" t="s">
        <v>1313</v>
      </c>
      <c r="I40" s="294" t="s">
        <v>1313</v>
      </c>
      <c r="J40" s="705" t="s">
        <v>1313</v>
      </c>
    </row>
    <row r="41" spans="1:10" s="33" customFormat="1" ht="27.75" customHeight="1" thickTop="1">
      <c r="A41" s="864" t="s">
        <v>2673</v>
      </c>
      <c r="B41" s="868" t="s">
        <v>2688</v>
      </c>
      <c r="C41" s="869"/>
      <c r="D41" s="870"/>
      <c r="E41" s="288" t="s">
        <v>1313</v>
      </c>
      <c r="F41" s="288" t="s">
        <v>1313</v>
      </c>
      <c r="G41" s="288" t="s">
        <v>1313</v>
      </c>
      <c r="H41" s="292" t="s">
        <v>1106</v>
      </c>
      <c r="I41" s="288" t="s">
        <v>1313</v>
      </c>
      <c r="J41" s="289" t="s">
        <v>1313</v>
      </c>
    </row>
    <row r="42" spans="1:10" s="33" customFormat="1" ht="30" customHeight="1" thickBot="1">
      <c r="A42" s="865"/>
      <c r="B42" s="700" t="s">
        <v>2689</v>
      </c>
      <c r="C42" s="290" t="s">
        <v>1313</v>
      </c>
      <c r="D42" s="290" t="s">
        <v>1313</v>
      </c>
      <c r="E42" s="290" t="s">
        <v>1313</v>
      </c>
      <c r="F42" s="290" t="s">
        <v>1313</v>
      </c>
      <c r="G42" s="290" t="s">
        <v>1313</v>
      </c>
      <c r="H42" s="290" t="s">
        <v>1313</v>
      </c>
      <c r="I42" s="708" t="s">
        <v>1108</v>
      </c>
      <c r="J42" s="291" t="s">
        <v>1313</v>
      </c>
    </row>
    <row r="43" spans="1:10" s="33" customFormat="1" ht="30" customHeight="1" thickTop="1">
      <c r="A43" s="871" t="s">
        <v>2674</v>
      </c>
      <c r="B43" s="553" t="s">
        <v>2690</v>
      </c>
      <c r="C43" s="288" t="s">
        <v>1313</v>
      </c>
      <c r="D43" s="288" t="s">
        <v>1313</v>
      </c>
      <c r="E43" s="288" t="s">
        <v>1313</v>
      </c>
      <c r="F43" s="288" t="s">
        <v>1313</v>
      </c>
      <c r="G43" s="288" t="s">
        <v>1313</v>
      </c>
      <c r="H43" s="288" t="s">
        <v>1313</v>
      </c>
      <c r="I43" s="288" t="s">
        <v>1313</v>
      </c>
      <c r="J43" s="706" t="s">
        <v>1110</v>
      </c>
    </row>
    <row r="44" spans="1:10" s="33" customFormat="1" ht="27.75" customHeight="1" thickBot="1">
      <c r="A44" s="872"/>
      <c r="B44" s="709" t="s">
        <v>2691</v>
      </c>
      <c r="C44" s="290"/>
      <c r="D44" s="290" t="s">
        <v>1313</v>
      </c>
      <c r="E44" s="290" t="s">
        <v>1313</v>
      </c>
      <c r="F44" s="290" t="s">
        <v>1313</v>
      </c>
      <c r="G44" s="290" t="s">
        <v>1313</v>
      </c>
      <c r="H44" s="290" t="s">
        <v>1313</v>
      </c>
      <c r="I44" s="290" t="s">
        <v>1313</v>
      </c>
      <c r="J44" s="291" t="s">
        <v>1313</v>
      </c>
    </row>
    <row r="45" spans="1:10" s="33" customFormat="1" ht="27.75" customHeight="1" thickBot="1" thickTop="1">
      <c r="A45" s="562" t="s">
        <v>2675</v>
      </c>
      <c r="B45" s="823" t="s">
        <v>2692</v>
      </c>
      <c r="C45" s="432"/>
      <c r="D45" s="432"/>
      <c r="E45" s="432"/>
      <c r="F45" s="432"/>
      <c r="G45" s="296"/>
      <c r="H45" s="296"/>
      <c r="I45" s="296"/>
      <c r="J45" s="297"/>
    </row>
    <row r="46" spans="1:2" ht="19.5" customHeight="1" thickTop="1">
      <c r="A46" s="271" t="s">
        <v>1112</v>
      </c>
      <c r="B46" s="38" t="s">
        <v>2679</v>
      </c>
    </row>
    <row r="47" spans="1:2" ht="19.5" customHeight="1">
      <c r="A47" s="271" t="s">
        <v>1113</v>
      </c>
      <c r="B47" s="38" t="s">
        <v>1367</v>
      </c>
    </row>
    <row r="48" spans="1:2" ht="19.5" customHeight="1">
      <c r="A48" s="271" t="s">
        <v>2092</v>
      </c>
      <c r="B48" s="38" t="s">
        <v>1368</v>
      </c>
    </row>
    <row r="49" spans="1:2" ht="19.5" customHeight="1">
      <c r="A49" s="271" t="s">
        <v>2093</v>
      </c>
      <c r="B49" s="38" t="s">
        <v>1369</v>
      </c>
    </row>
    <row r="50" spans="1:2" ht="19.5" customHeight="1">
      <c r="A50" s="271" t="s">
        <v>2094</v>
      </c>
      <c r="B50" s="38" t="s">
        <v>1370</v>
      </c>
    </row>
    <row r="51" spans="1:2" ht="19.5" customHeight="1">
      <c r="A51" s="271" t="s">
        <v>2095</v>
      </c>
      <c r="B51" s="38" t="s">
        <v>1371</v>
      </c>
    </row>
    <row r="52" spans="1:2" ht="19.5" customHeight="1">
      <c r="A52" s="271" t="s">
        <v>2096</v>
      </c>
      <c r="B52" s="38" t="s">
        <v>1372</v>
      </c>
    </row>
    <row r="53" spans="1:2" ht="19.5" customHeight="1">
      <c r="A53" s="271" t="s">
        <v>2097</v>
      </c>
      <c r="B53" s="38" t="s">
        <v>2098</v>
      </c>
    </row>
    <row r="54" spans="1:2" ht="19.5" customHeight="1">
      <c r="A54" s="271" t="s">
        <v>2099</v>
      </c>
      <c r="B54" s="38" t="s">
        <v>1373</v>
      </c>
    </row>
    <row r="55" spans="1:2" ht="19.5" customHeight="1">
      <c r="A55" s="271" t="s">
        <v>2100</v>
      </c>
      <c r="B55" s="38" t="s">
        <v>2101</v>
      </c>
    </row>
    <row r="56" spans="1:2" ht="19.5" customHeight="1">
      <c r="A56" s="271" t="s">
        <v>2102</v>
      </c>
      <c r="B56" s="38" t="s">
        <v>2103</v>
      </c>
    </row>
    <row r="57" spans="1:2" ht="19.5" customHeight="1">
      <c r="A57" s="271" t="s">
        <v>2109</v>
      </c>
      <c r="B57" s="38" t="s">
        <v>2104</v>
      </c>
    </row>
    <row r="58" spans="1:2" ht="19.5" customHeight="1">
      <c r="A58" s="271" t="s">
        <v>2110</v>
      </c>
      <c r="B58" s="38" t="s">
        <v>2103</v>
      </c>
    </row>
    <row r="59" spans="1:2" ht="19.5" customHeight="1">
      <c r="A59" s="271" t="s">
        <v>2111</v>
      </c>
      <c r="B59" s="38" t="s">
        <v>2105</v>
      </c>
    </row>
    <row r="60" spans="1:2" ht="19.5" customHeight="1">
      <c r="A60" s="271" t="s">
        <v>2112</v>
      </c>
      <c r="B60" s="38" t="s">
        <v>1374</v>
      </c>
    </row>
    <row r="61" spans="1:2" ht="19.5" customHeight="1">
      <c r="A61" s="271" t="s">
        <v>2113</v>
      </c>
      <c r="B61" s="38" t="s">
        <v>2106</v>
      </c>
    </row>
    <row r="62" spans="1:2" ht="19.5" customHeight="1">
      <c r="A62" s="271" t="s">
        <v>2114</v>
      </c>
      <c r="B62" s="38" t="s">
        <v>2107</v>
      </c>
    </row>
    <row r="63" spans="1:2" ht="19.5" customHeight="1">
      <c r="A63" s="271" t="s">
        <v>370</v>
      </c>
      <c r="B63" s="38" t="s">
        <v>2108</v>
      </c>
    </row>
    <row r="64" spans="1:2" ht="19.5" customHeight="1">
      <c r="A64" s="271" t="s">
        <v>2678</v>
      </c>
      <c r="B64" s="38" t="s">
        <v>2677</v>
      </c>
    </row>
  </sheetData>
  <mergeCells count="12">
    <mergeCell ref="B41:D41"/>
    <mergeCell ref="A28:A29"/>
    <mergeCell ref="B2:H2"/>
    <mergeCell ref="A6:A15"/>
    <mergeCell ref="B6:B14"/>
    <mergeCell ref="A22:A23"/>
    <mergeCell ref="A43:A44"/>
    <mergeCell ref="A41:A42"/>
    <mergeCell ref="A36:A37"/>
    <mergeCell ref="A24:A25"/>
    <mergeCell ref="A26:A27"/>
    <mergeCell ref="A34:A35"/>
  </mergeCells>
  <printOptions/>
  <pageMargins left="0.47" right="0.25" top="0.57" bottom="0.58" header="0.5" footer="0.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B1:I145"/>
  <sheetViews>
    <sheetView workbookViewId="0" topLeftCell="A40">
      <selection activeCell="E45" sqref="E45:E50"/>
    </sheetView>
  </sheetViews>
  <sheetFormatPr defaultColWidth="9.00390625" defaultRowHeight="16.5"/>
  <cols>
    <col min="1" max="1" width="2.75390625" style="0" customWidth="1"/>
    <col min="2" max="3" width="5.50390625" style="2" customWidth="1"/>
    <col min="4" max="4" width="7.875" style="2" customWidth="1"/>
    <col min="5" max="5" width="10.50390625" style="813" customWidth="1"/>
    <col min="6" max="6" width="12.875" style="2" customWidth="1"/>
    <col min="7" max="9" width="16.375" style="2" customWidth="1"/>
    <col min="10" max="10" width="3.875" style="0" customWidth="1"/>
  </cols>
  <sheetData>
    <row r="1" spans="2:5" ht="26.25" thickBot="1">
      <c r="B1" s="227" t="s">
        <v>1556</v>
      </c>
      <c r="C1" s="227"/>
      <c r="D1" s="483"/>
      <c r="E1" s="809"/>
    </row>
    <row r="2" spans="2:9" ht="22.5" thickBot="1" thickTop="1">
      <c r="B2" s="284" t="s">
        <v>1555</v>
      </c>
      <c r="C2" s="284" t="s">
        <v>2142</v>
      </c>
      <c r="D2" s="210" t="s">
        <v>2694</v>
      </c>
      <c r="E2" s="810" t="s">
        <v>664</v>
      </c>
      <c r="F2" s="659" t="s">
        <v>2143</v>
      </c>
      <c r="G2" s="818" t="s">
        <v>1557</v>
      </c>
      <c r="H2" s="818" t="s">
        <v>1557</v>
      </c>
      <c r="I2" s="827" t="s">
        <v>1557</v>
      </c>
    </row>
    <row r="3" spans="2:9" ht="24" customHeight="1" thickTop="1">
      <c r="B3" s="831">
        <v>1</v>
      </c>
      <c r="C3" s="710">
        <v>4</v>
      </c>
      <c r="D3" s="828">
        <v>9616702</v>
      </c>
      <c r="E3" s="829" t="s">
        <v>1514</v>
      </c>
      <c r="F3" s="711" t="s">
        <v>1559</v>
      </c>
      <c r="G3" s="711"/>
      <c r="H3" s="711"/>
      <c r="I3" s="830"/>
    </row>
    <row r="4" spans="2:9" ht="24" customHeight="1">
      <c r="B4" s="475">
        <v>1</v>
      </c>
      <c r="C4" s="211">
        <v>10</v>
      </c>
      <c r="D4" s="814">
        <v>9616711</v>
      </c>
      <c r="E4" s="815" t="s">
        <v>1520</v>
      </c>
      <c r="F4" s="268" t="s">
        <v>1563</v>
      </c>
      <c r="G4" s="268"/>
      <c r="H4" s="268"/>
      <c r="I4" s="272"/>
    </row>
    <row r="5" spans="2:9" ht="24" customHeight="1">
      <c r="B5" s="475">
        <v>1</v>
      </c>
      <c r="C5" s="211">
        <v>33</v>
      </c>
      <c r="D5" s="814">
        <v>9616744</v>
      </c>
      <c r="E5" s="815" t="s">
        <v>1542</v>
      </c>
      <c r="F5" s="268" t="s">
        <v>1560</v>
      </c>
      <c r="G5" s="268"/>
      <c r="H5" s="268"/>
      <c r="I5" s="272"/>
    </row>
    <row r="6" spans="2:9" ht="24" customHeight="1">
      <c r="B6" s="475">
        <v>1</v>
      </c>
      <c r="C6" s="211">
        <v>13</v>
      </c>
      <c r="D6" s="814">
        <v>9616715</v>
      </c>
      <c r="E6" s="815" t="s">
        <v>1523</v>
      </c>
      <c r="F6" s="268" t="s">
        <v>1576</v>
      </c>
      <c r="G6" s="268"/>
      <c r="H6" s="268"/>
      <c r="I6" s="272"/>
    </row>
    <row r="7" spans="2:9" ht="24" customHeight="1">
      <c r="B7" s="475">
        <v>1</v>
      </c>
      <c r="C7" s="211">
        <v>35</v>
      </c>
      <c r="D7" s="814">
        <v>9616746</v>
      </c>
      <c r="E7" s="815" t="s">
        <v>1543</v>
      </c>
      <c r="F7" s="268" t="s">
        <v>1561</v>
      </c>
      <c r="G7" s="268"/>
      <c r="H7" s="268"/>
      <c r="I7" s="272"/>
    </row>
    <row r="8" spans="2:9" ht="24" customHeight="1">
      <c r="B8" s="475">
        <v>1</v>
      </c>
      <c r="C8" s="211">
        <v>41</v>
      </c>
      <c r="D8" s="814">
        <v>9616755</v>
      </c>
      <c r="E8" s="815" t="s">
        <v>1549</v>
      </c>
      <c r="F8" s="268" t="s">
        <v>1562</v>
      </c>
      <c r="G8" s="268"/>
      <c r="H8" s="268"/>
      <c r="I8" s="272"/>
    </row>
    <row r="9" spans="2:9" ht="24" customHeight="1" thickBot="1">
      <c r="B9" s="486">
        <v>1</v>
      </c>
      <c r="C9" s="487">
        <v>21</v>
      </c>
      <c r="D9" s="825">
        <v>9616725</v>
      </c>
      <c r="E9" s="838" t="s">
        <v>1531</v>
      </c>
      <c r="F9" s="427" t="s">
        <v>1562</v>
      </c>
      <c r="G9" s="427"/>
      <c r="H9" s="427"/>
      <c r="I9" s="691"/>
    </row>
    <row r="10" spans="2:9" ht="24" customHeight="1" thickTop="1">
      <c r="B10" s="831">
        <v>2</v>
      </c>
      <c r="C10" s="710">
        <v>39</v>
      </c>
      <c r="D10" s="828">
        <v>9616751</v>
      </c>
      <c r="E10" s="829" t="s">
        <v>1547</v>
      </c>
      <c r="F10" s="711" t="s">
        <v>1564</v>
      </c>
      <c r="G10" s="711"/>
      <c r="H10" s="711"/>
      <c r="I10" s="830"/>
    </row>
    <row r="11" spans="2:9" ht="24" customHeight="1">
      <c r="B11" s="475">
        <v>2</v>
      </c>
      <c r="C11" s="211">
        <v>17</v>
      </c>
      <c r="D11" s="814">
        <v>9616720</v>
      </c>
      <c r="E11" s="815" t="s">
        <v>1527</v>
      </c>
      <c r="F11" s="268" t="s">
        <v>1567</v>
      </c>
      <c r="G11" s="268"/>
      <c r="H11" s="268"/>
      <c r="I11" s="272"/>
    </row>
    <row r="12" spans="2:9" ht="24" customHeight="1">
      <c r="B12" s="475">
        <v>2</v>
      </c>
      <c r="C12" s="211">
        <v>27</v>
      </c>
      <c r="D12" s="814">
        <v>9616735</v>
      </c>
      <c r="E12" s="815" t="s">
        <v>1537</v>
      </c>
      <c r="F12" s="268" t="s">
        <v>1568</v>
      </c>
      <c r="G12" s="268"/>
      <c r="H12" s="268"/>
      <c r="I12" s="272"/>
    </row>
    <row r="13" spans="2:9" ht="24" customHeight="1">
      <c r="B13" s="475">
        <v>2</v>
      </c>
      <c r="C13" s="211">
        <v>32</v>
      </c>
      <c r="D13" s="814">
        <v>9616743</v>
      </c>
      <c r="E13" s="815" t="s">
        <v>1541</v>
      </c>
      <c r="F13" s="268" t="s">
        <v>1566</v>
      </c>
      <c r="G13" s="268"/>
      <c r="H13" s="268"/>
      <c r="I13" s="272"/>
    </row>
    <row r="14" spans="2:9" ht="24" customHeight="1" thickBot="1">
      <c r="B14" s="476">
        <v>2</v>
      </c>
      <c r="C14" s="487">
        <v>38</v>
      </c>
      <c r="D14" s="816">
        <v>9616749</v>
      </c>
      <c r="E14" s="817" t="s">
        <v>1546</v>
      </c>
      <c r="F14" s="269" t="s">
        <v>1565</v>
      </c>
      <c r="G14" s="269"/>
      <c r="H14" s="269"/>
      <c r="I14" s="270"/>
    </row>
    <row r="15" spans="2:9" ht="24" customHeight="1" thickTop="1">
      <c r="B15" s="831">
        <v>3</v>
      </c>
      <c r="C15" s="710">
        <v>28</v>
      </c>
      <c r="D15" s="828">
        <v>9616736</v>
      </c>
      <c r="E15" s="829" t="s">
        <v>1538</v>
      </c>
      <c r="F15" s="711" t="s">
        <v>1569</v>
      </c>
      <c r="G15" s="711"/>
      <c r="H15" s="711"/>
      <c r="I15" s="830"/>
    </row>
    <row r="16" spans="2:9" ht="24" customHeight="1">
      <c r="B16" s="475">
        <v>3</v>
      </c>
      <c r="C16" s="211">
        <v>3</v>
      </c>
      <c r="D16" s="814">
        <v>9616701</v>
      </c>
      <c r="E16" s="815" t="s">
        <v>1513</v>
      </c>
      <c r="F16" s="268" t="s">
        <v>1574</v>
      </c>
      <c r="G16" s="268"/>
      <c r="H16" s="268"/>
      <c r="I16" s="272"/>
    </row>
    <row r="17" spans="2:9" ht="24" customHeight="1">
      <c r="B17" s="475">
        <v>3</v>
      </c>
      <c r="C17" s="211">
        <v>6</v>
      </c>
      <c r="D17" s="814">
        <v>9616705</v>
      </c>
      <c r="E17" s="815" t="s">
        <v>1516</v>
      </c>
      <c r="F17" s="268" t="s">
        <v>1573</v>
      </c>
      <c r="G17" s="268"/>
      <c r="H17" s="268"/>
      <c r="I17" s="272"/>
    </row>
    <row r="18" spans="2:9" ht="24" customHeight="1">
      <c r="B18" s="475">
        <v>3</v>
      </c>
      <c r="C18" s="211">
        <v>9</v>
      </c>
      <c r="D18" s="814">
        <v>9616710</v>
      </c>
      <c r="E18" s="815" t="s">
        <v>1519</v>
      </c>
      <c r="F18" s="268" t="s">
        <v>1571</v>
      </c>
      <c r="G18" s="268"/>
      <c r="H18" s="268"/>
      <c r="I18" s="272"/>
    </row>
    <row r="19" spans="2:9" ht="24" customHeight="1">
      <c r="B19" s="475">
        <v>3</v>
      </c>
      <c r="C19" s="211">
        <v>37</v>
      </c>
      <c r="D19" s="814">
        <v>9616748</v>
      </c>
      <c r="E19" s="815" t="s">
        <v>1545</v>
      </c>
      <c r="F19" s="268" t="s">
        <v>1570</v>
      </c>
      <c r="G19" s="268"/>
      <c r="H19" s="268"/>
      <c r="I19" s="272"/>
    </row>
    <row r="20" spans="2:9" ht="24" customHeight="1" thickBot="1">
      <c r="B20" s="476">
        <v>3</v>
      </c>
      <c r="C20" s="487">
        <v>40</v>
      </c>
      <c r="D20" s="816">
        <v>9616752</v>
      </c>
      <c r="E20" s="817" t="s">
        <v>1548</v>
      </c>
      <c r="F20" s="269" t="s">
        <v>1572</v>
      </c>
      <c r="G20" s="269"/>
      <c r="H20" s="269"/>
      <c r="I20" s="270"/>
    </row>
    <row r="21" spans="2:9" ht="24" customHeight="1" thickTop="1">
      <c r="B21" s="831">
        <v>4</v>
      </c>
      <c r="C21" s="710">
        <v>44</v>
      </c>
      <c r="D21" s="828">
        <v>9616760</v>
      </c>
      <c r="E21" s="829" t="s">
        <v>1552</v>
      </c>
      <c r="F21" s="711" t="s">
        <v>1575</v>
      </c>
      <c r="G21" s="711"/>
      <c r="H21" s="711"/>
      <c r="I21" s="830"/>
    </row>
    <row r="22" spans="2:9" ht="24" customHeight="1">
      <c r="B22" s="475">
        <v>4</v>
      </c>
      <c r="C22" s="211">
        <v>12</v>
      </c>
      <c r="D22" s="814">
        <v>9616714</v>
      </c>
      <c r="E22" s="815" t="s">
        <v>1522</v>
      </c>
      <c r="F22" s="268" t="s">
        <v>1576</v>
      </c>
      <c r="G22" s="268"/>
      <c r="H22" s="268"/>
      <c r="I22" s="272"/>
    </row>
    <row r="23" spans="2:9" ht="24" customHeight="1">
      <c r="B23" s="475">
        <v>4</v>
      </c>
      <c r="C23" s="211">
        <v>15</v>
      </c>
      <c r="D23" s="814">
        <v>9616718</v>
      </c>
      <c r="E23" s="815" t="s">
        <v>1525</v>
      </c>
      <c r="F23" s="268" t="s">
        <v>1578</v>
      </c>
      <c r="G23" s="268"/>
      <c r="H23" s="268"/>
      <c r="I23" s="272"/>
    </row>
    <row r="24" spans="2:9" ht="24" customHeight="1">
      <c r="B24" s="475">
        <v>4</v>
      </c>
      <c r="C24" s="211">
        <v>18</v>
      </c>
      <c r="D24" s="814">
        <v>9616722</v>
      </c>
      <c r="E24" s="815" t="s">
        <v>1528</v>
      </c>
      <c r="F24" s="268" t="s">
        <v>1579</v>
      </c>
      <c r="G24" s="268"/>
      <c r="H24" s="268"/>
      <c r="I24" s="272"/>
    </row>
    <row r="25" spans="2:9" ht="24" customHeight="1">
      <c r="B25" s="475">
        <v>4</v>
      </c>
      <c r="C25" s="211">
        <v>24</v>
      </c>
      <c r="D25" s="814">
        <v>9616731</v>
      </c>
      <c r="E25" s="815" t="s">
        <v>1534</v>
      </c>
      <c r="F25" s="268" t="s">
        <v>1577</v>
      </c>
      <c r="G25" s="268"/>
      <c r="H25" s="268"/>
      <c r="I25" s="272"/>
    </row>
    <row r="26" spans="2:9" ht="24" customHeight="1" thickBot="1">
      <c r="B26" s="486">
        <v>4</v>
      </c>
      <c r="C26" s="487">
        <v>30</v>
      </c>
      <c r="D26" s="825">
        <v>9616740</v>
      </c>
      <c r="E26" s="838" t="s">
        <v>1539</v>
      </c>
      <c r="F26" s="427" t="s">
        <v>1590</v>
      </c>
      <c r="G26" s="427"/>
      <c r="H26" s="427"/>
      <c r="I26" s="691"/>
    </row>
    <row r="27" spans="2:9" ht="24" customHeight="1" thickTop="1">
      <c r="B27" s="831">
        <v>5</v>
      </c>
      <c r="C27" s="710">
        <v>26</v>
      </c>
      <c r="D27" s="828">
        <v>9616734</v>
      </c>
      <c r="E27" s="829" t="s">
        <v>1536</v>
      </c>
      <c r="F27" s="711" t="s">
        <v>1580</v>
      </c>
      <c r="G27" s="711"/>
      <c r="H27" s="711"/>
      <c r="I27" s="830"/>
    </row>
    <row r="28" spans="2:9" ht="24" customHeight="1">
      <c r="B28" s="475">
        <v>5</v>
      </c>
      <c r="C28" s="211">
        <v>14</v>
      </c>
      <c r="D28" s="814">
        <v>9616716</v>
      </c>
      <c r="E28" s="815" t="s">
        <v>1524</v>
      </c>
      <c r="F28" s="268" t="s">
        <v>1582</v>
      </c>
      <c r="G28" s="268"/>
      <c r="H28" s="268"/>
      <c r="I28" s="272"/>
    </row>
    <row r="29" spans="2:9" ht="24" customHeight="1">
      <c r="B29" s="475">
        <v>5</v>
      </c>
      <c r="C29" s="211">
        <v>20</v>
      </c>
      <c r="D29" s="814">
        <v>9616724</v>
      </c>
      <c r="E29" s="815" t="s">
        <v>1530</v>
      </c>
      <c r="F29" s="268" t="s">
        <v>1583</v>
      </c>
      <c r="G29" s="268"/>
      <c r="H29" s="268"/>
      <c r="I29" s="272"/>
    </row>
    <row r="30" spans="2:9" ht="24" customHeight="1">
      <c r="B30" s="475">
        <v>5</v>
      </c>
      <c r="C30" s="211">
        <v>23</v>
      </c>
      <c r="D30" s="814">
        <v>9616729</v>
      </c>
      <c r="E30" s="815" t="s">
        <v>1533</v>
      </c>
      <c r="F30" s="268" t="s">
        <v>1584</v>
      </c>
      <c r="G30" s="268"/>
      <c r="H30" s="268"/>
      <c r="I30" s="272"/>
    </row>
    <row r="31" spans="2:9" ht="24" customHeight="1">
      <c r="B31" s="475">
        <v>5</v>
      </c>
      <c r="C31" s="211">
        <v>36</v>
      </c>
      <c r="D31" s="814">
        <v>9616747</v>
      </c>
      <c r="E31" s="815" t="s">
        <v>1544</v>
      </c>
      <c r="F31" s="268" t="s">
        <v>1585</v>
      </c>
      <c r="G31" s="268"/>
      <c r="H31" s="268"/>
      <c r="I31" s="272"/>
    </row>
    <row r="32" spans="2:9" ht="24" customHeight="1" thickBot="1">
      <c r="B32" s="476">
        <v>5</v>
      </c>
      <c r="C32" s="487">
        <v>43</v>
      </c>
      <c r="D32" s="816">
        <v>9616758</v>
      </c>
      <c r="E32" s="817" t="s">
        <v>1551</v>
      </c>
      <c r="F32" s="269" t="s">
        <v>1581</v>
      </c>
      <c r="G32" s="269"/>
      <c r="H32" s="269"/>
      <c r="I32" s="270"/>
    </row>
    <row r="33" spans="2:5" ht="27" thickBot="1" thickTop="1">
      <c r="B33" s="227" t="s">
        <v>1556</v>
      </c>
      <c r="C33" s="227"/>
      <c r="D33" s="483"/>
      <c r="E33" s="809"/>
    </row>
    <row r="34" spans="2:9" ht="22.5" thickBot="1" thickTop="1">
      <c r="B34" s="284" t="s">
        <v>1555</v>
      </c>
      <c r="C34" s="284" t="s">
        <v>2142</v>
      </c>
      <c r="D34" s="210" t="s">
        <v>2694</v>
      </c>
      <c r="E34" s="810" t="s">
        <v>664</v>
      </c>
      <c r="F34" s="659" t="s">
        <v>2143</v>
      </c>
      <c r="G34" s="818" t="s">
        <v>1557</v>
      </c>
      <c r="H34" s="818" t="s">
        <v>1557</v>
      </c>
      <c r="I34" s="827" t="s">
        <v>1557</v>
      </c>
    </row>
    <row r="35" spans="2:9" ht="22.5" customHeight="1" thickTop="1">
      <c r="B35" s="831">
        <v>6</v>
      </c>
      <c r="C35" s="710">
        <v>7</v>
      </c>
      <c r="D35" s="828">
        <v>9616707</v>
      </c>
      <c r="E35" s="829" t="s">
        <v>1517</v>
      </c>
      <c r="F35" s="711" t="s">
        <v>1586</v>
      </c>
      <c r="G35" s="711"/>
      <c r="H35" s="711"/>
      <c r="I35" s="830"/>
    </row>
    <row r="36" spans="2:9" ht="22.5" customHeight="1">
      <c r="B36" s="475">
        <v>6</v>
      </c>
      <c r="C36" s="211">
        <v>1</v>
      </c>
      <c r="D36" s="814">
        <v>9516723</v>
      </c>
      <c r="E36" s="815" t="s">
        <v>1511</v>
      </c>
      <c r="F36" s="268" t="s">
        <v>1587</v>
      </c>
      <c r="G36" s="268"/>
      <c r="H36" s="268"/>
      <c r="I36" s="272"/>
    </row>
    <row r="37" spans="2:9" ht="22.5" customHeight="1">
      <c r="B37" s="475">
        <v>6</v>
      </c>
      <c r="C37" s="211">
        <v>2</v>
      </c>
      <c r="D37" s="814">
        <v>9516749</v>
      </c>
      <c r="E37" s="815" t="s">
        <v>1512</v>
      </c>
      <c r="F37" s="268" t="s">
        <v>1588</v>
      </c>
      <c r="G37" s="268"/>
      <c r="H37" s="268"/>
      <c r="I37" s="272"/>
    </row>
    <row r="38" spans="2:9" ht="22.5" customHeight="1">
      <c r="B38" s="475">
        <v>6</v>
      </c>
      <c r="C38" s="211">
        <v>5</v>
      </c>
      <c r="D38" s="814">
        <v>9616703</v>
      </c>
      <c r="E38" s="815" t="s">
        <v>1515</v>
      </c>
      <c r="F38" s="268" t="s">
        <v>1589</v>
      </c>
      <c r="G38" s="268"/>
      <c r="H38" s="268"/>
      <c r="I38" s="272"/>
    </row>
    <row r="39" spans="2:9" ht="22.5" customHeight="1" thickBot="1">
      <c r="B39" s="475">
        <v>6</v>
      </c>
      <c r="C39" s="211">
        <v>22</v>
      </c>
      <c r="D39" s="814">
        <v>9616726</v>
      </c>
      <c r="E39" s="815" t="s">
        <v>1532</v>
      </c>
      <c r="F39" s="268" t="s">
        <v>1590</v>
      </c>
      <c r="G39" s="268"/>
      <c r="H39" s="268"/>
      <c r="I39" s="272"/>
    </row>
    <row r="40" spans="2:9" ht="22.5" customHeight="1" thickTop="1">
      <c r="B40" s="831">
        <v>7</v>
      </c>
      <c r="C40" s="710">
        <v>42</v>
      </c>
      <c r="D40" s="828">
        <v>9616756</v>
      </c>
      <c r="E40" s="829" t="s">
        <v>1550</v>
      </c>
      <c r="F40" s="711" t="s">
        <v>1591</v>
      </c>
      <c r="G40" s="711"/>
      <c r="H40" s="711"/>
      <c r="I40" s="830"/>
    </row>
    <row r="41" spans="2:9" ht="22.5" customHeight="1">
      <c r="B41" s="475">
        <v>7</v>
      </c>
      <c r="C41" s="211">
        <v>11</v>
      </c>
      <c r="D41" s="814">
        <v>9616712</v>
      </c>
      <c r="E41" s="815" t="s">
        <v>1521</v>
      </c>
      <c r="F41" s="268" t="s">
        <v>1593</v>
      </c>
      <c r="G41" s="268"/>
      <c r="H41" s="268"/>
      <c r="I41" s="272"/>
    </row>
    <row r="42" spans="2:9" ht="22.5" customHeight="1">
      <c r="B42" s="475">
        <v>7</v>
      </c>
      <c r="C42" s="211">
        <v>16</v>
      </c>
      <c r="D42" s="814">
        <v>9616719</v>
      </c>
      <c r="E42" s="815" t="s">
        <v>1526</v>
      </c>
      <c r="F42" s="268" t="s">
        <v>1594</v>
      </c>
      <c r="G42" s="268"/>
      <c r="H42" s="268"/>
      <c r="I42" s="272"/>
    </row>
    <row r="43" spans="2:9" ht="22.5" customHeight="1">
      <c r="B43" s="475">
        <v>7</v>
      </c>
      <c r="C43" s="211">
        <v>29</v>
      </c>
      <c r="D43" s="814">
        <v>9616739</v>
      </c>
      <c r="E43" s="815" t="s">
        <v>1602</v>
      </c>
      <c r="F43" s="268" t="s">
        <v>1592</v>
      </c>
      <c r="G43" s="268"/>
      <c r="H43" s="268"/>
      <c r="I43" s="272"/>
    </row>
    <row r="44" spans="2:9" ht="22.5" customHeight="1" thickBot="1">
      <c r="B44" s="476">
        <v>7</v>
      </c>
      <c r="C44" s="487">
        <v>34</v>
      </c>
      <c r="D44" s="816">
        <v>9616745</v>
      </c>
      <c r="E44" s="817" t="s">
        <v>1603</v>
      </c>
      <c r="F44" s="269" t="s">
        <v>1592</v>
      </c>
      <c r="G44" s="269"/>
      <c r="H44" s="269"/>
      <c r="I44" s="270"/>
    </row>
    <row r="45" spans="2:9" ht="22.5" customHeight="1" thickTop="1">
      <c r="B45" s="831">
        <v>8</v>
      </c>
      <c r="C45" s="710">
        <v>31</v>
      </c>
      <c r="D45" s="828">
        <v>9616742</v>
      </c>
      <c r="E45" s="829" t="s">
        <v>1540</v>
      </c>
      <c r="F45" s="711" t="s">
        <v>1595</v>
      </c>
      <c r="G45" s="711"/>
      <c r="H45" s="711"/>
      <c r="I45" s="830"/>
    </row>
    <row r="46" spans="2:9" ht="22.5" customHeight="1">
      <c r="B46" s="475">
        <v>8</v>
      </c>
      <c r="C46" s="211">
        <v>8</v>
      </c>
      <c r="D46" s="814">
        <v>9616709</v>
      </c>
      <c r="E46" s="815" t="s">
        <v>1518</v>
      </c>
      <c r="F46" s="268" t="s">
        <v>1599</v>
      </c>
      <c r="G46" s="268"/>
      <c r="H46" s="268"/>
      <c r="I46" s="272"/>
    </row>
    <row r="47" spans="2:9" ht="22.5" customHeight="1">
      <c r="B47" s="475">
        <v>8</v>
      </c>
      <c r="C47" s="211">
        <v>19</v>
      </c>
      <c r="D47" s="814">
        <v>9616723</v>
      </c>
      <c r="E47" s="815" t="s">
        <v>1529</v>
      </c>
      <c r="F47" s="268" t="s">
        <v>1596</v>
      </c>
      <c r="G47" s="268"/>
      <c r="H47" s="268"/>
      <c r="I47" s="272"/>
    </row>
    <row r="48" spans="2:9" ht="22.5" customHeight="1">
      <c r="B48" s="475">
        <v>8</v>
      </c>
      <c r="C48" s="211">
        <v>45</v>
      </c>
      <c r="D48" s="814">
        <v>9616761</v>
      </c>
      <c r="E48" s="815" t="s">
        <v>1553</v>
      </c>
      <c r="F48" s="268" t="s">
        <v>1598</v>
      </c>
      <c r="G48" s="268"/>
      <c r="H48" s="268"/>
      <c r="I48" s="272"/>
    </row>
    <row r="49" spans="2:9" ht="22.5" customHeight="1">
      <c r="B49" s="475">
        <v>8</v>
      </c>
      <c r="C49" s="211">
        <v>46</v>
      </c>
      <c r="D49" s="814">
        <v>9616762</v>
      </c>
      <c r="E49" s="815" t="s">
        <v>1554</v>
      </c>
      <c r="F49" s="268" t="s">
        <v>1597</v>
      </c>
      <c r="G49" s="268"/>
      <c r="H49" s="268"/>
      <c r="I49" s="272"/>
    </row>
    <row r="50" spans="2:9" ht="22.5" customHeight="1" thickBot="1">
      <c r="B50" s="486">
        <v>8</v>
      </c>
      <c r="C50" s="487">
        <v>25</v>
      </c>
      <c r="D50" s="825">
        <v>9616733</v>
      </c>
      <c r="E50" s="838" t="s">
        <v>1535</v>
      </c>
      <c r="F50" s="427" t="s">
        <v>1597</v>
      </c>
      <c r="G50" s="427"/>
      <c r="H50" s="427"/>
      <c r="I50" s="691"/>
    </row>
    <row r="51" spans="2:9" ht="24.75" customHeight="1" thickBot="1" thickTop="1">
      <c r="B51" s="656"/>
      <c r="C51" s="477"/>
      <c r="D51" s="857" t="s">
        <v>1510</v>
      </c>
      <c r="E51" s="857"/>
      <c r="F51" s="477"/>
      <c r="G51" s="477"/>
      <c r="H51" s="477"/>
      <c r="I51" s="478"/>
    </row>
    <row r="52" spans="2:9" ht="22.5" customHeight="1" thickTop="1">
      <c r="B52" s="484" t="s">
        <v>2144</v>
      </c>
      <c r="C52" s="832"/>
      <c r="D52" s="428"/>
      <c r="E52" s="833" t="s">
        <v>1558</v>
      </c>
      <c r="F52" s="834" t="s">
        <v>1601</v>
      </c>
      <c r="G52" s="835" t="s">
        <v>1600</v>
      </c>
      <c r="H52" s="835"/>
      <c r="I52" s="690"/>
    </row>
    <row r="53" spans="2:9" ht="22.5" customHeight="1">
      <c r="B53" s="485" t="s">
        <v>2144</v>
      </c>
      <c r="C53" s="836"/>
      <c r="D53" s="268"/>
      <c r="E53" s="811"/>
      <c r="F53" s="268"/>
      <c r="G53" s="268"/>
      <c r="H53" s="268"/>
      <c r="I53" s="272"/>
    </row>
    <row r="54" spans="2:9" ht="22.5" customHeight="1">
      <c r="B54" s="485" t="s">
        <v>2144</v>
      </c>
      <c r="C54" s="836"/>
      <c r="D54" s="268"/>
      <c r="E54" s="811"/>
      <c r="F54" s="268"/>
      <c r="G54" s="268"/>
      <c r="H54" s="268"/>
      <c r="I54" s="272"/>
    </row>
    <row r="55" spans="2:9" ht="22.5" customHeight="1">
      <c r="B55" s="485" t="s">
        <v>2144</v>
      </c>
      <c r="C55" s="836"/>
      <c r="D55" s="268"/>
      <c r="E55" s="811"/>
      <c r="F55" s="268"/>
      <c r="G55" s="268"/>
      <c r="H55" s="268"/>
      <c r="I55" s="272"/>
    </row>
    <row r="56" spans="2:9" ht="22.5" customHeight="1" thickBot="1">
      <c r="B56" s="644" t="s">
        <v>2144</v>
      </c>
      <c r="C56" s="837"/>
      <c r="D56" s="269"/>
      <c r="E56" s="812"/>
      <c r="F56" s="269"/>
      <c r="G56" s="269"/>
      <c r="H56" s="269"/>
      <c r="I56" s="270"/>
    </row>
    <row r="57" ht="21.75" thickTop="1"/>
    <row r="59" spans="2:8" ht="21">
      <c r="B59" s="217">
        <v>1</v>
      </c>
      <c r="C59" s="217">
        <v>1</v>
      </c>
      <c r="D59" s="43" t="s">
        <v>1903</v>
      </c>
      <c r="G59" s="2" t="s">
        <v>1904</v>
      </c>
      <c r="H59" s="2" t="s">
        <v>1904</v>
      </c>
    </row>
    <row r="60" spans="2:8" ht="21">
      <c r="B60" s="217">
        <v>2</v>
      </c>
      <c r="C60" s="217">
        <v>2</v>
      </c>
      <c r="D60" s="43" t="s">
        <v>1905</v>
      </c>
      <c r="G60" s="2" t="s">
        <v>1906</v>
      </c>
      <c r="H60" s="2" t="s">
        <v>1906</v>
      </c>
    </row>
    <row r="61" spans="2:8" ht="21">
      <c r="B61" s="217">
        <v>3</v>
      </c>
      <c r="C61" s="217">
        <v>3</v>
      </c>
      <c r="D61" s="43" t="s">
        <v>1907</v>
      </c>
      <c r="G61" s="2" t="s">
        <v>1908</v>
      </c>
      <c r="H61" s="2" t="s">
        <v>1908</v>
      </c>
    </row>
    <row r="62" spans="2:8" ht="21">
      <c r="B62" s="217">
        <v>4</v>
      </c>
      <c r="C62" s="217">
        <v>4</v>
      </c>
      <c r="D62" s="43" t="s">
        <v>1909</v>
      </c>
      <c r="G62" s="2" t="s">
        <v>1910</v>
      </c>
      <c r="H62" s="2" t="s">
        <v>1910</v>
      </c>
    </row>
    <row r="63" spans="2:8" ht="21">
      <c r="B63" s="217">
        <v>5</v>
      </c>
      <c r="C63" s="217">
        <v>5</v>
      </c>
      <c r="D63" s="43" t="s">
        <v>1911</v>
      </c>
      <c r="G63" s="2" t="s">
        <v>1912</v>
      </c>
      <c r="H63" s="2" t="s">
        <v>1912</v>
      </c>
    </row>
    <row r="64" spans="2:8" ht="21">
      <c r="B64" s="217">
        <v>6</v>
      </c>
      <c r="C64" s="217">
        <v>6</v>
      </c>
      <c r="D64" s="43" t="s">
        <v>1913</v>
      </c>
      <c r="G64" s="2" t="s">
        <v>1914</v>
      </c>
      <c r="H64" s="2" t="s">
        <v>1914</v>
      </c>
    </row>
    <row r="65" spans="2:8" ht="21">
      <c r="B65" s="217">
        <v>7</v>
      </c>
      <c r="C65" s="217">
        <v>7</v>
      </c>
      <c r="D65" s="43" t="s">
        <v>1915</v>
      </c>
      <c r="G65" s="2" t="s">
        <v>1916</v>
      </c>
      <c r="H65" s="2" t="s">
        <v>1916</v>
      </c>
    </row>
    <row r="66" spans="2:8" ht="21">
      <c r="B66" s="217">
        <v>8</v>
      </c>
      <c r="C66" s="217">
        <v>8</v>
      </c>
      <c r="D66" s="43" t="s">
        <v>846</v>
      </c>
      <c r="G66" s="2" t="s">
        <v>1917</v>
      </c>
      <c r="H66" s="2" t="s">
        <v>1917</v>
      </c>
    </row>
    <row r="67" spans="2:8" ht="21">
      <c r="B67" s="217">
        <v>9</v>
      </c>
      <c r="C67" s="217">
        <v>9</v>
      </c>
      <c r="D67" s="43" t="s">
        <v>1918</v>
      </c>
      <c r="G67" s="2" t="s">
        <v>1919</v>
      </c>
      <c r="H67" s="2" t="s">
        <v>1919</v>
      </c>
    </row>
    <row r="68" spans="2:8" ht="21">
      <c r="B68" s="217">
        <v>10</v>
      </c>
      <c r="C68" s="217">
        <v>10</v>
      </c>
      <c r="D68" s="43" t="s">
        <v>1920</v>
      </c>
      <c r="G68" s="2" t="s">
        <v>1921</v>
      </c>
      <c r="H68" s="2" t="s">
        <v>1921</v>
      </c>
    </row>
    <row r="69" spans="2:8" ht="21">
      <c r="B69" s="217"/>
      <c r="C69" s="217"/>
      <c r="D69" s="2" t="s">
        <v>1920</v>
      </c>
      <c r="G69" s="2" t="s">
        <v>1925</v>
      </c>
      <c r="H69" s="2" t="s">
        <v>1925</v>
      </c>
    </row>
    <row r="70" spans="2:8" ht="21">
      <c r="B70" s="217">
        <v>11</v>
      </c>
      <c r="C70" s="217">
        <v>11</v>
      </c>
      <c r="D70" s="43" t="s">
        <v>840</v>
      </c>
      <c r="G70" s="2" t="s">
        <v>1922</v>
      </c>
      <c r="H70" s="2" t="s">
        <v>1922</v>
      </c>
    </row>
    <row r="71" spans="2:8" ht="21">
      <c r="B71" s="217">
        <v>12</v>
      </c>
      <c r="C71" s="217">
        <v>12</v>
      </c>
      <c r="D71" s="43" t="s">
        <v>839</v>
      </c>
      <c r="G71" s="2" t="s">
        <v>852</v>
      </c>
      <c r="H71" s="2" t="s">
        <v>852</v>
      </c>
    </row>
    <row r="72" spans="2:8" ht="21">
      <c r="B72" s="217">
        <v>13</v>
      </c>
      <c r="C72" s="217">
        <v>13</v>
      </c>
      <c r="D72" s="2" t="s">
        <v>1923</v>
      </c>
      <c r="G72" s="2" t="s">
        <v>1924</v>
      </c>
      <c r="H72" s="2" t="s">
        <v>1924</v>
      </c>
    </row>
    <row r="73" spans="2:8" ht="21">
      <c r="B73" s="217">
        <v>14</v>
      </c>
      <c r="C73" s="217">
        <v>14</v>
      </c>
      <c r="D73" s="2" t="s">
        <v>1920</v>
      </c>
      <c r="G73" s="2" t="s">
        <v>1925</v>
      </c>
      <c r="H73" s="2" t="s">
        <v>1925</v>
      </c>
    </row>
    <row r="74" spans="2:8" ht="21">
      <c r="B74" s="217">
        <v>15</v>
      </c>
      <c r="C74" s="217">
        <v>15</v>
      </c>
      <c r="D74" s="2" t="s">
        <v>1926</v>
      </c>
      <c r="G74" s="2" t="s">
        <v>1927</v>
      </c>
      <c r="H74" s="2" t="s">
        <v>1927</v>
      </c>
    </row>
    <row r="75" spans="2:8" ht="21">
      <c r="B75" s="217">
        <v>16</v>
      </c>
      <c r="C75" s="217">
        <v>16</v>
      </c>
      <c r="D75" s="2" t="s">
        <v>845</v>
      </c>
      <c r="G75" s="2" t="s">
        <v>1928</v>
      </c>
      <c r="H75" s="2" t="s">
        <v>1928</v>
      </c>
    </row>
    <row r="76" spans="2:8" ht="21">
      <c r="B76" s="217">
        <v>17</v>
      </c>
      <c r="C76" s="217">
        <v>17</v>
      </c>
      <c r="D76" s="2" t="s">
        <v>1929</v>
      </c>
      <c r="G76" s="2" t="s">
        <v>1930</v>
      </c>
      <c r="H76" s="2" t="s">
        <v>1930</v>
      </c>
    </row>
    <row r="77" spans="2:8" ht="21">
      <c r="B77" s="217">
        <v>18</v>
      </c>
      <c r="C77" s="217">
        <v>18</v>
      </c>
      <c r="D77" s="2" t="s">
        <v>1931</v>
      </c>
      <c r="G77" s="2" t="s">
        <v>1932</v>
      </c>
      <c r="H77" s="2" t="s">
        <v>1932</v>
      </c>
    </row>
    <row r="78" spans="2:8" ht="21">
      <c r="B78" s="217">
        <v>19</v>
      </c>
      <c r="C78" s="217">
        <v>19</v>
      </c>
      <c r="D78" s="2" t="s">
        <v>1933</v>
      </c>
      <c r="G78" s="2" t="s">
        <v>1934</v>
      </c>
      <c r="H78" s="2" t="s">
        <v>1934</v>
      </c>
    </row>
    <row r="79" spans="2:8" ht="21">
      <c r="B79" s="217">
        <v>20</v>
      </c>
      <c r="C79" s="217">
        <v>20</v>
      </c>
      <c r="D79" s="2" t="s">
        <v>1935</v>
      </c>
      <c r="G79" s="2" t="s">
        <v>1936</v>
      </c>
      <c r="H79" s="2" t="s">
        <v>1936</v>
      </c>
    </row>
    <row r="80" spans="2:8" ht="21">
      <c r="B80" s="217">
        <v>21</v>
      </c>
      <c r="C80" s="217">
        <v>21</v>
      </c>
      <c r="D80" s="2" t="s">
        <v>1937</v>
      </c>
      <c r="G80" s="2" t="s">
        <v>1938</v>
      </c>
      <c r="H80" s="2" t="s">
        <v>1938</v>
      </c>
    </row>
    <row r="81" spans="2:8" ht="21">
      <c r="B81" s="217">
        <v>22</v>
      </c>
      <c r="C81" s="217">
        <v>22</v>
      </c>
      <c r="D81" s="2" t="s">
        <v>1939</v>
      </c>
      <c r="G81" s="2" t="s">
        <v>1940</v>
      </c>
      <c r="H81" s="2" t="s">
        <v>1940</v>
      </c>
    </row>
    <row r="82" spans="2:8" ht="21">
      <c r="B82" s="217">
        <v>23</v>
      </c>
      <c r="C82" s="217">
        <v>23</v>
      </c>
      <c r="D82" s="2" t="s">
        <v>844</v>
      </c>
      <c r="G82" s="2" t="s">
        <v>1941</v>
      </c>
      <c r="H82" s="2" t="s">
        <v>1941</v>
      </c>
    </row>
    <row r="83" spans="2:8" ht="21">
      <c r="B83" s="217">
        <v>24</v>
      </c>
      <c r="C83" s="217">
        <v>24</v>
      </c>
      <c r="D83" s="2" t="s">
        <v>843</v>
      </c>
      <c r="G83" s="2" t="s">
        <v>1942</v>
      </c>
      <c r="H83" s="2" t="s">
        <v>1942</v>
      </c>
    </row>
    <row r="84" spans="2:8" ht="21">
      <c r="B84" s="217">
        <v>25</v>
      </c>
      <c r="C84" s="217">
        <v>25</v>
      </c>
      <c r="D84" s="2" t="s">
        <v>842</v>
      </c>
      <c r="G84" s="2" t="s">
        <v>1943</v>
      </c>
      <c r="H84" s="2" t="s">
        <v>1943</v>
      </c>
    </row>
    <row r="85" spans="2:8" ht="21">
      <c r="B85" s="217">
        <v>26</v>
      </c>
      <c r="C85" s="217">
        <v>26</v>
      </c>
      <c r="D85" s="2" t="s">
        <v>1944</v>
      </c>
      <c r="G85" s="2" t="s">
        <v>1945</v>
      </c>
      <c r="H85" s="2" t="s">
        <v>1945</v>
      </c>
    </row>
    <row r="86" spans="2:8" ht="21">
      <c r="B86" s="217">
        <v>27</v>
      </c>
      <c r="C86" s="217">
        <v>27</v>
      </c>
      <c r="D86" s="2" t="s">
        <v>841</v>
      </c>
      <c r="G86" s="2" t="s">
        <v>1946</v>
      </c>
      <c r="H86" s="2" t="s">
        <v>1946</v>
      </c>
    </row>
    <row r="87" spans="2:8" ht="21">
      <c r="B87" s="217">
        <v>28</v>
      </c>
      <c r="C87" s="217">
        <v>28</v>
      </c>
      <c r="D87" s="2" t="s">
        <v>1947</v>
      </c>
      <c r="G87" s="2" t="s">
        <v>1948</v>
      </c>
      <c r="H87" s="2" t="s">
        <v>1948</v>
      </c>
    </row>
    <row r="88" spans="2:8" ht="21">
      <c r="B88" s="217">
        <v>29</v>
      </c>
      <c r="C88" s="217">
        <v>29</v>
      </c>
      <c r="D88" s="2" t="s">
        <v>1949</v>
      </c>
      <c r="G88" s="2" t="s">
        <v>1950</v>
      </c>
      <c r="H88" s="2" t="s">
        <v>1950</v>
      </c>
    </row>
    <row r="89" spans="2:8" ht="21">
      <c r="B89" s="217">
        <v>30</v>
      </c>
      <c r="C89" s="217">
        <v>30</v>
      </c>
      <c r="D89" s="2" t="s">
        <v>1951</v>
      </c>
      <c r="G89" s="2" t="s">
        <v>1952</v>
      </c>
      <c r="H89" s="2" t="s">
        <v>1952</v>
      </c>
    </row>
    <row r="90" spans="2:8" ht="21">
      <c r="B90" s="217">
        <v>31</v>
      </c>
      <c r="C90" s="217">
        <v>31</v>
      </c>
      <c r="D90" s="2" t="s">
        <v>847</v>
      </c>
      <c r="G90" s="2" t="s">
        <v>1953</v>
      </c>
      <c r="H90" s="2" t="s">
        <v>1953</v>
      </c>
    </row>
    <row r="91" spans="2:8" ht="21">
      <c r="B91" s="217">
        <v>32</v>
      </c>
      <c r="C91" s="217">
        <v>32</v>
      </c>
      <c r="D91" s="2" t="s">
        <v>1954</v>
      </c>
      <c r="G91" s="2" t="s">
        <v>1955</v>
      </c>
      <c r="H91" s="2" t="s">
        <v>1955</v>
      </c>
    </row>
    <row r="92" spans="2:8" ht="21">
      <c r="B92" s="217">
        <v>33</v>
      </c>
      <c r="C92" s="217">
        <v>33</v>
      </c>
      <c r="D92" s="2" t="s">
        <v>848</v>
      </c>
      <c r="G92" s="2" t="s">
        <v>1956</v>
      </c>
      <c r="H92" s="2" t="s">
        <v>1956</v>
      </c>
    </row>
    <row r="93" spans="2:8" ht="21">
      <c r="B93" s="217">
        <v>34</v>
      </c>
      <c r="C93" s="217">
        <v>34</v>
      </c>
      <c r="D93" s="2" t="s">
        <v>849</v>
      </c>
      <c r="G93" s="2" t="s">
        <v>1957</v>
      </c>
      <c r="H93" s="2" t="s">
        <v>1957</v>
      </c>
    </row>
    <row r="94" spans="2:8" ht="21">
      <c r="B94" s="217">
        <v>35</v>
      </c>
      <c r="C94" s="217">
        <v>35</v>
      </c>
      <c r="D94" s="2" t="s">
        <v>1958</v>
      </c>
      <c r="G94" s="2" t="s">
        <v>1959</v>
      </c>
      <c r="H94" s="2" t="s">
        <v>1959</v>
      </c>
    </row>
    <row r="95" spans="2:8" ht="21">
      <c r="B95" s="217">
        <v>36</v>
      </c>
      <c r="C95" s="217">
        <v>36</v>
      </c>
      <c r="D95" s="2" t="s">
        <v>1960</v>
      </c>
      <c r="G95" s="2" t="s">
        <v>1961</v>
      </c>
      <c r="H95" s="2" t="s">
        <v>1961</v>
      </c>
    </row>
    <row r="96" spans="2:8" ht="21">
      <c r="B96" s="217">
        <v>37</v>
      </c>
      <c r="C96" s="217">
        <v>37</v>
      </c>
      <c r="D96" s="2" t="s">
        <v>1962</v>
      </c>
      <c r="G96" s="2" t="s">
        <v>1963</v>
      </c>
      <c r="H96" s="2" t="s">
        <v>1963</v>
      </c>
    </row>
    <row r="97" spans="2:8" ht="21">
      <c r="B97" s="217">
        <v>38</v>
      </c>
      <c r="C97" s="217">
        <v>38</v>
      </c>
      <c r="D97" s="2" t="s">
        <v>1964</v>
      </c>
      <c r="G97" s="2" t="s">
        <v>1965</v>
      </c>
      <c r="H97" s="2" t="s">
        <v>1965</v>
      </c>
    </row>
    <row r="98" spans="2:8" ht="21">
      <c r="B98" s="217">
        <v>39</v>
      </c>
      <c r="C98" s="217">
        <v>39</v>
      </c>
      <c r="D98" s="2" t="s">
        <v>850</v>
      </c>
      <c r="G98" s="2" t="s">
        <v>1966</v>
      </c>
      <c r="H98" s="2" t="s">
        <v>1966</v>
      </c>
    </row>
    <row r="99" spans="2:8" ht="21">
      <c r="B99" s="217">
        <v>40</v>
      </c>
      <c r="C99" s="217">
        <v>40</v>
      </c>
      <c r="D99" s="2" t="s">
        <v>1967</v>
      </c>
      <c r="G99" s="2" t="s">
        <v>1968</v>
      </c>
      <c r="H99" s="2" t="s">
        <v>1968</v>
      </c>
    </row>
    <row r="100" spans="2:3" ht="21">
      <c r="B100" s="2" t="s">
        <v>851</v>
      </c>
      <c r="C100" s="2" t="s">
        <v>851</v>
      </c>
    </row>
    <row r="103" spans="2:8" ht="21">
      <c r="B103" s="217">
        <v>1</v>
      </c>
      <c r="C103" s="217">
        <v>1</v>
      </c>
      <c r="D103" s="2" t="s">
        <v>150</v>
      </c>
      <c r="G103" s="2" t="s">
        <v>134</v>
      </c>
      <c r="H103" s="2" t="s">
        <v>134</v>
      </c>
    </row>
    <row r="104" spans="2:8" ht="18" customHeight="1">
      <c r="B104" s="217">
        <v>2</v>
      </c>
      <c r="C104" s="217">
        <v>2</v>
      </c>
      <c r="D104" s="2" t="s">
        <v>149</v>
      </c>
      <c r="G104" s="2" t="s">
        <v>1953</v>
      </c>
      <c r="H104" s="2" t="s">
        <v>1953</v>
      </c>
    </row>
    <row r="105" spans="2:8" ht="18" customHeight="1">
      <c r="B105" s="217">
        <v>3</v>
      </c>
      <c r="C105" s="217">
        <v>3</v>
      </c>
      <c r="D105" s="2" t="s">
        <v>148</v>
      </c>
      <c r="G105" s="2" t="s">
        <v>1966</v>
      </c>
      <c r="H105" s="2" t="s">
        <v>1966</v>
      </c>
    </row>
    <row r="106" spans="2:8" ht="18" customHeight="1">
      <c r="B106" s="217">
        <v>4</v>
      </c>
      <c r="C106" s="217">
        <v>4</v>
      </c>
      <c r="D106" s="2" t="s">
        <v>147</v>
      </c>
      <c r="G106" s="2" t="s">
        <v>1956</v>
      </c>
      <c r="H106" s="2" t="s">
        <v>1956</v>
      </c>
    </row>
    <row r="107" spans="2:8" ht="18" customHeight="1">
      <c r="B107" s="217">
        <v>5</v>
      </c>
      <c r="C107" s="217">
        <v>5</v>
      </c>
      <c r="D107" s="2" t="s">
        <v>146</v>
      </c>
      <c r="G107" s="2" t="s">
        <v>1957</v>
      </c>
      <c r="H107" s="2" t="s">
        <v>1957</v>
      </c>
    </row>
    <row r="108" spans="2:8" ht="18" customHeight="1">
      <c r="B108" s="217">
        <v>6</v>
      </c>
      <c r="C108" s="217">
        <v>6</v>
      </c>
      <c r="D108" s="2" t="s">
        <v>145</v>
      </c>
      <c r="G108" s="2" t="s">
        <v>1922</v>
      </c>
      <c r="H108" s="2" t="s">
        <v>1922</v>
      </c>
    </row>
    <row r="109" spans="2:8" ht="18" customHeight="1">
      <c r="B109" s="217">
        <v>7</v>
      </c>
      <c r="C109" s="217">
        <v>7</v>
      </c>
      <c r="D109" s="2" t="s">
        <v>1958</v>
      </c>
      <c r="G109" s="2" t="s">
        <v>1959</v>
      </c>
      <c r="H109" s="2" t="s">
        <v>1959</v>
      </c>
    </row>
    <row r="110" spans="2:8" ht="18" customHeight="1">
      <c r="B110" s="217">
        <v>8</v>
      </c>
      <c r="C110" s="217">
        <v>8</v>
      </c>
      <c r="D110" s="2" t="s">
        <v>1962</v>
      </c>
      <c r="G110" s="2" t="s">
        <v>1963</v>
      </c>
      <c r="H110" s="2" t="s">
        <v>1963</v>
      </c>
    </row>
    <row r="111" spans="2:8" ht="18" customHeight="1">
      <c r="B111" s="217">
        <v>9</v>
      </c>
      <c r="C111" s="217">
        <v>9</v>
      </c>
      <c r="D111" s="2" t="s">
        <v>1939</v>
      </c>
      <c r="G111" s="2" t="s">
        <v>1940</v>
      </c>
      <c r="H111" s="2" t="s">
        <v>1940</v>
      </c>
    </row>
    <row r="112" spans="2:8" ht="18" customHeight="1">
      <c r="B112" s="217">
        <v>10</v>
      </c>
      <c r="C112" s="217">
        <v>10</v>
      </c>
      <c r="D112" s="2" t="s">
        <v>1967</v>
      </c>
      <c r="G112" s="2" t="s">
        <v>1968</v>
      </c>
      <c r="H112" s="2" t="s">
        <v>1968</v>
      </c>
    </row>
    <row r="113" spans="2:8" ht="18" customHeight="1">
      <c r="B113" s="217">
        <v>11</v>
      </c>
      <c r="C113" s="217">
        <v>11</v>
      </c>
      <c r="D113" s="2" t="s">
        <v>1923</v>
      </c>
      <c r="G113" s="2" t="s">
        <v>1924</v>
      </c>
      <c r="H113" s="2" t="s">
        <v>1924</v>
      </c>
    </row>
    <row r="114" spans="2:8" ht="18" customHeight="1">
      <c r="B114" s="217">
        <v>12</v>
      </c>
      <c r="C114" s="217">
        <v>12</v>
      </c>
      <c r="D114" s="2" t="s">
        <v>1913</v>
      </c>
      <c r="G114" s="2" t="s">
        <v>1914</v>
      </c>
      <c r="H114" s="2" t="s">
        <v>1914</v>
      </c>
    </row>
    <row r="115" spans="2:8" ht="18" customHeight="1">
      <c r="B115" s="217">
        <v>13</v>
      </c>
      <c r="C115" s="217">
        <v>13</v>
      </c>
      <c r="D115" s="2" t="s">
        <v>135</v>
      </c>
      <c r="G115" s="2" t="s">
        <v>1941</v>
      </c>
      <c r="H115" s="2" t="s">
        <v>1941</v>
      </c>
    </row>
    <row r="116" spans="2:8" ht="18" customHeight="1">
      <c r="B116" s="217">
        <v>14</v>
      </c>
      <c r="C116" s="217">
        <v>14</v>
      </c>
      <c r="D116" s="2" t="s">
        <v>136</v>
      </c>
      <c r="G116" s="2" t="s">
        <v>1917</v>
      </c>
      <c r="H116" s="2" t="s">
        <v>1917</v>
      </c>
    </row>
    <row r="117" spans="2:8" ht="18" customHeight="1">
      <c r="B117" s="217">
        <v>15</v>
      </c>
      <c r="C117" s="217">
        <v>15</v>
      </c>
      <c r="D117" s="2" t="s">
        <v>1931</v>
      </c>
      <c r="G117" s="2" t="s">
        <v>1932</v>
      </c>
      <c r="H117" s="2" t="s">
        <v>1932</v>
      </c>
    </row>
    <row r="118" spans="2:8" ht="18" customHeight="1">
      <c r="B118" s="217">
        <v>16</v>
      </c>
      <c r="C118" s="217">
        <v>16</v>
      </c>
      <c r="D118" s="2" t="s">
        <v>1911</v>
      </c>
      <c r="G118" s="2" t="s">
        <v>1912</v>
      </c>
      <c r="H118" s="2" t="s">
        <v>1912</v>
      </c>
    </row>
    <row r="119" spans="2:8" ht="18" customHeight="1">
      <c r="B119" s="217">
        <v>17</v>
      </c>
      <c r="C119" s="217">
        <v>17</v>
      </c>
      <c r="D119" s="2" t="s">
        <v>1964</v>
      </c>
      <c r="G119" s="2" t="s">
        <v>1965</v>
      </c>
      <c r="H119" s="2" t="s">
        <v>1965</v>
      </c>
    </row>
    <row r="120" spans="2:8" ht="18" customHeight="1">
      <c r="B120" s="217">
        <v>18</v>
      </c>
      <c r="C120" s="217">
        <v>18</v>
      </c>
      <c r="D120" s="2" t="s">
        <v>1937</v>
      </c>
      <c r="G120" s="2" t="s">
        <v>1938</v>
      </c>
      <c r="H120" s="2" t="s">
        <v>1938</v>
      </c>
    </row>
    <row r="121" spans="2:8" ht="18" customHeight="1">
      <c r="B121" s="217">
        <v>19</v>
      </c>
      <c r="C121" s="217">
        <v>19</v>
      </c>
      <c r="D121" s="2" t="s">
        <v>1935</v>
      </c>
      <c r="G121" s="2" t="s">
        <v>1936</v>
      </c>
      <c r="H121" s="2" t="s">
        <v>1936</v>
      </c>
    </row>
    <row r="122" spans="2:8" ht="18" customHeight="1">
      <c r="B122" s="217">
        <v>20</v>
      </c>
      <c r="C122" s="217">
        <v>20</v>
      </c>
      <c r="D122" s="2" t="s">
        <v>1954</v>
      </c>
      <c r="G122" s="2" t="s">
        <v>1955</v>
      </c>
      <c r="H122" s="2" t="s">
        <v>1955</v>
      </c>
    </row>
    <row r="123" spans="2:8" ht="18" customHeight="1">
      <c r="B123" s="217">
        <v>21</v>
      </c>
      <c r="C123" s="217">
        <v>21</v>
      </c>
      <c r="D123" s="2" t="s">
        <v>137</v>
      </c>
      <c r="G123" s="2" t="s">
        <v>138</v>
      </c>
      <c r="H123" s="2" t="s">
        <v>138</v>
      </c>
    </row>
    <row r="124" spans="2:8" ht="18" customHeight="1">
      <c r="B124" s="217">
        <v>22</v>
      </c>
      <c r="C124" s="217">
        <v>22</v>
      </c>
      <c r="D124" s="2" t="s">
        <v>1918</v>
      </c>
      <c r="G124" s="2" t="s">
        <v>1919</v>
      </c>
      <c r="H124" s="2" t="s">
        <v>1919</v>
      </c>
    </row>
    <row r="125" spans="2:8" ht="18" customHeight="1">
      <c r="B125" s="217">
        <v>23</v>
      </c>
      <c r="C125" s="217">
        <v>23</v>
      </c>
      <c r="D125" s="2" t="s">
        <v>1920</v>
      </c>
      <c r="G125" s="2" t="s">
        <v>1921</v>
      </c>
      <c r="H125" s="2" t="s">
        <v>1921</v>
      </c>
    </row>
    <row r="126" spans="2:8" ht="18" customHeight="1">
      <c r="B126" s="217"/>
      <c r="C126" s="217"/>
      <c r="D126" s="2" t="s">
        <v>1920</v>
      </c>
      <c r="G126" s="2" t="s">
        <v>1925</v>
      </c>
      <c r="H126" s="2" t="s">
        <v>1925</v>
      </c>
    </row>
    <row r="127" spans="2:8" ht="18" customHeight="1">
      <c r="B127" s="217">
        <v>24</v>
      </c>
      <c r="C127" s="217">
        <v>24</v>
      </c>
      <c r="D127" s="2" t="s">
        <v>1949</v>
      </c>
      <c r="G127" s="2" t="s">
        <v>1950</v>
      </c>
      <c r="H127" s="2" t="s">
        <v>1950</v>
      </c>
    </row>
    <row r="128" spans="2:8" ht="18" customHeight="1">
      <c r="B128" s="217">
        <v>25</v>
      </c>
      <c r="C128" s="217">
        <v>25</v>
      </c>
      <c r="D128" s="2" t="s">
        <v>1915</v>
      </c>
      <c r="G128" s="2" t="s">
        <v>1916</v>
      </c>
      <c r="H128" s="2" t="s">
        <v>1916</v>
      </c>
    </row>
    <row r="129" spans="2:8" ht="18" customHeight="1">
      <c r="B129" s="217">
        <v>26</v>
      </c>
      <c r="C129" s="217">
        <v>26</v>
      </c>
      <c r="D129" s="2" t="s">
        <v>139</v>
      </c>
      <c r="G129" s="2" t="s">
        <v>1942</v>
      </c>
      <c r="H129" s="2" t="s">
        <v>1942</v>
      </c>
    </row>
    <row r="130" spans="2:8" ht="18" customHeight="1">
      <c r="B130" s="217">
        <v>27</v>
      </c>
      <c r="C130" s="217">
        <v>27</v>
      </c>
      <c r="D130" s="2" t="s">
        <v>1933</v>
      </c>
      <c r="G130" s="2" t="s">
        <v>1934</v>
      </c>
      <c r="H130" s="2" t="s">
        <v>1934</v>
      </c>
    </row>
    <row r="131" spans="2:8" ht="18" customHeight="1">
      <c r="B131" s="217">
        <v>28</v>
      </c>
      <c r="C131" s="217">
        <v>28</v>
      </c>
      <c r="D131" s="2" t="s">
        <v>1947</v>
      </c>
      <c r="G131" s="2" t="s">
        <v>1948</v>
      </c>
      <c r="H131" s="2" t="s">
        <v>1948</v>
      </c>
    </row>
    <row r="132" spans="2:8" ht="18" customHeight="1">
      <c r="B132" s="217">
        <v>29</v>
      </c>
      <c r="C132" s="217">
        <v>29</v>
      </c>
      <c r="D132" s="2" t="s">
        <v>1929</v>
      </c>
      <c r="G132" s="2" t="s">
        <v>1930</v>
      </c>
      <c r="H132" s="2" t="s">
        <v>1930</v>
      </c>
    </row>
    <row r="133" spans="2:8" ht="18" customHeight="1">
      <c r="B133" s="217">
        <v>30</v>
      </c>
      <c r="C133" s="217">
        <v>30</v>
      </c>
      <c r="D133" s="2" t="s">
        <v>1903</v>
      </c>
      <c r="G133" s="2" t="s">
        <v>1904</v>
      </c>
      <c r="H133" s="2" t="s">
        <v>1904</v>
      </c>
    </row>
    <row r="134" spans="2:8" ht="18" customHeight="1">
      <c r="B134" s="217">
        <v>31</v>
      </c>
      <c r="C134" s="217">
        <v>31</v>
      </c>
      <c r="D134" s="2" t="s">
        <v>140</v>
      </c>
      <c r="G134" s="2" t="s">
        <v>141</v>
      </c>
      <c r="H134" s="2" t="s">
        <v>141</v>
      </c>
    </row>
    <row r="135" spans="2:8" ht="18" customHeight="1">
      <c r="B135" s="217">
        <v>32</v>
      </c>
      <c r="C135" s="217">
        <v>32</v>
      </c>
      <c r="D135" s="2" t="s">
        <v>1960</v>
      </c>
      <c r="G135" s="2" t="s">
        <v>1961</v>
      </c>
      <c r="H135" s="2" t="s">
        <v>1961</v>
      </c>
    </row>
    <row r="136" spans="2:8" ht="18" customHeight="1">
      <c r="B136" s="217">
        <v>33</v>
      </c>
      <c r="C136" s="217">
        <v>33</v>
      </c>
      <c r="D136" s="2" t="s">
        <v>1951</v>
      </c>
      <c r="G136" s="2" t="s">
        <v>1952</v>
      </c>
      <c r="H136" s="2" t="s">
        <v>1952</v>
      </c>
    </row>
    <row r="137" spans="2:8" ht="18" customHeight="1">
      <c r="B137" s="217">
        <v>34</v>
      </c>
      <c r="C137" s="217">
        <v>34</v>
      </c>
      <c r="D137" s="2" t="s">
        <v>1909</v>
      </c>
      <c r="G137" s="2" t="s">
        <v>1910</v>
      </c>
      <c r="H137" s="2" t="s">
        <v>1910</v>
      </c>
    </row>
    <row r="138" spans="2:8" ht="18" customHeight="1">
      <c r="B138" s="217">
        <v>35</v>
      </c>
      <c r="C138" s="217">
        <v>35</v>
      </c>
      <c r="D138" s="2" t="s">
        <v>142</v>
      </c>
      <c r="G138" s="2" t="s">
        <v>1928</v>
      </c>
      <c r="H138" s="2" t="s">
        <v>1928</v>
      </c>
    </row>
    <row r="139" spans="2:8" ht="18" customHeight="1">
      <c r="B139" s="217">
        <v>36</v>
      </c>
      <c r="C139" s="217">
        <v>36</v>
      </c>
      <c r="D139" s="2" t="s">
        <v>143</v>
      </c>
      <c r="G139" s="2" t="s">
        <v>1946</v>
      </c>
      <c r="H139" s="2" t="s">
        <v>1946</v>
      </c>
    </row>
    <row r="140" spans="2:8" ht="18" customHeight="1">
      <c r="B140" s="217">
        <v>37</v>
      </c>
      <c r="C140" s="217">
        <v>37</v>
      </c>
      <c r="D140" s="2" t="s">
        <v>1944</v>
      </c>
      <c r="G140" s="2" t="s">
        <v>1945</v>
      </c>
      <c r="H140" s="2" t="s">
        <v>1945</v>
      </c>
    </row>
    <row r="141" spans="2:8" ht="18" customHeight="1">
      <c r="B141" s="217">
        <v>38</v>
      </c>
      <c r="C141" s="217">
        <v>38</v>
      </c>
      <c r="D141" s="2" t="s">
        <v>1926</v>
      </c>
      <c r="G141" s="2" t="s">
        <v>1927</v>
      </c>
      <c r="H141" s="2" t="s">
        <v>1927</v>
      </c>
    </row>
    <row r="142" spans="2:8" ht="18" customHeight="1">
      <c r="B142" s="217">
        <v>39</v>
      </c>
      <c r="C142" s="217">
        <v>39</v>
      </c>
      <c r="D142" s="2" t="s">
        <v>1907</v>
      </c>
      <c r="G142" s="2" t="s">
        <v>1908</v>
      </c>
      <c r="H142" s="2" t="s">
        <v>1908</v>
      </c>
    </row>
    <row r="143" spans="2:8" ht="18" customHeight="1">
      <c r="B143" s="217">
        <v>40</v>
      </c>
      <c r="C143" s="217">
        <v>40</v>
      </c>
      <c r="D143" s="2" t="s">
        <v>1905</v>
      </c>
      <c r="G143" s="2" t="s">
        <v>1906</v>
      </c>
      <c r="H143" s="2" t="s">
        <v>1906</v>
      </c>
    </row>
    <row r="144" spans="2:8" ht="18" customHeight="1">
      <c r="B144" s="217">
        <v>41</v>
      </c>
      <c r="C144" s="217">
        <v>41</v>
      </c>
      <c r="D144" s="2" t="s">
        <v>144</v>
      </c>
      <c r="G144" s="2" t="s">
        <v>1943</v>
      </c>
      <c r="H144" s="2" t="s">
        <v>1943</v>
      </c>
    </row>
    <row r="145" spans="2:3" ht="18" customHeight="1">
      <c r="B145" s="2" t="s">
        <v>851</v>
      </c>
      <c r="C145" s="2" t="s">
        <v>851</v>
      </c>
    </row>
    <row r="146" ht="18" customHeight="1"/>
  </sheetData>
  <mergeCells count="1">
    <mergeCell ref="D51:E51"/>
  </mergeCells>
  <printOptions/>
  <pageMargins left="0.39" right="0.19" top="0.42" bottom="0.5" header="0.5" footer="0.5"/>
  <pageSetup horizontalDpi="200" verticalDpi="200" orientation="portrait" paperSize="9" r:id="rId1"/>
  <headerFooter alignWithMargins="0">
    <oddFooter>&amp;C
第&amp;P頁  /  計&amp;N頁 ( 背面還有資料 )</oddFooter>
  </headerFooter>
  <rowBreaks count="1" manualBreakCount="1">
    <brk id="32" min="1" max="9" man="1"/>
  </rowBreaks>
</worksheet>
</file>

<file path=xl/worksheets/sheet8.xml><?xml version="1.0" encoding="utf-8"?>
<worksheet xmlns="http://schemas.openxmlformats.org/spreadsheetml/2006/main" xmlns:r="http://schemas.openxmlformats.org/officeDocument/2006/relationships">
  <sheetPr codeName="Sheet18"/>
  <dimension ref="A1:W60"/>
  <sheetViews>
    <sheetView workbookViewId="0" topLeftCell="A7">
      <selection activeCell="A32" sqref="A32:V59"/>
    </sheetView>
  </sheetViews>
  <sheetFormatPr defaultColWidth="9.00390625" defaultRowHeight="16.5"/>
  <cols>
    <col min="1" max="1" width="12.25390625" style="28" customWidth="1"/>
    <col min="2" max="2" width="8.875" style="28" customWidth="1"/>
    <col min="3" max="3" width="10.125" style="28" customWidth="1"/>
    <col min="4" max="4" width="10.375" style="28" customWidth="1"/>
    <col min="5" max="5" width="8.875" style="28" customWidth="1"/>
    <col min="6" max="6" width="9.25390625" style="28" customWidth="1"/>
    <col min="7" max="7" width="10.75390625" style="28" customWidth="1"/>
    <col min="8" max="8" width="11.00390625" style="28" customWidth="1"/>
    <col min="9" max="9" width="8.875" style="28" customWidth="1"/>
    <col min="10" max="10" width="9.625" style="28" customWidth="1"/>
    <col min="11" max="11" width="11.25390625" style="28" customWidth="1"/>
    <col min="12" max="12" width="8.875" style="28" customWidth="1"/>
    <col min="13" max="14" width="8.875" style="1" customWidth="1"/>
    <col min="15" max="15" width="8.875" style="28" customWidth="1"/>
    <col min="16" max="16" width="10.50390625" style="28" customWidth="1"/>
    <col min="17" max="20" width="8.875" style="28" customWidth="1"/>
    <col min="21" max="16384" width="8.875" style="32" customWidth="1"/>
  </cols>
  <sheetData>
    <row r="1" spans="1:22" s="4" customFormat="1" ht="42" customHeight="1" thickBot="1" thickTop="1">
      <c r="A1" s="882" t="s">
        <v>1051</v>
      </c>
      <c r="B1" s="883"/>
      <c r="C1" s="883"/>
      <c r="D1" s="883"/>
      <c r="E1" s="883"/>
      <c r="F1" s="883"/>
      <c r="G1" s="883"/>
      <c r="H1" s="883"/>
      <c r="I1" s="883"/>
      <c r="J1" s="884"/>
      <c r="K1" s="885" t="s">
        <v>1050</v>
      </c>
      <c r="L1" s="886"/>
      <c r="M1" s="886"/>
      <c r="N1" s="886"/>
      <c r="O1" s="886"/>
      <c r="P1" s="886"/>
      <c r="Q1" s="886"/>
      <c r="R1" s="886"/>
      <c r="S1" s="886"/>
      <c r="T1" s="886"/>
      <c r="U1" s="886"/>
      <c r="V1" s="887"/>
    </row>
    <row r="2" spans="1:22" s="5" customFormat="1" ht="20.25" customHeight="1" thickTop="1">
      <c r="A2" s="876" t="s">
        <v>1052</v>
      </c>
      <c r="B2" s="877"/>
      <c r="C2" s="877"/>
      <c r="D2" s="877"/>
      <c r="E2" s="877"/>
      <c r="F2" s="877"/>
      <c r="G2" s="877"/>
      <c r="H2" s="877"/>
      <c r="I2" s="877"/>
      <c r="J2" s="878"/>
      <c r="K2" s="858" t="s">
        <v>1053</v>
      </c>
      <c r="L2" s="859"/>
      <c r="M2" s="859"/>
      <c r="N2" s="859"/>
      <c r="O2" s="859"/>
      <c r="P2" s="859"/>
      <c r="Q2" s="859"/>
      <c r="R2" s="859"/>
      <c r="S2" s="859"/>
      <c r="T2" s="859"/>
      <c r="U2" s="718"/>
      <c r="V2" s="719"/>
    </row>
    <row r="3" spans="1:22" s="5" customFormat="1" ht="20.25" customHeight="1" thickBot="1">
      <c r="A3" s="879"/>
      <c r="B3" s="880"/>
      <c r="C3" s="880"/>
      <c r="D3" s="880"/>
      <c r="E3" s="880"/>
      <c r="F3" s="880"/>
      <c r="G3" s="880"/>
      <c r="H3" s="880"/>
      <c r="I3" s="880"/>
      <c r="J3" s="881"/>
      <c r="K3" s="962" t="s">
        <v>1054</v>
      </c>
      <c r="L3" s="963"/>
      <c r="M3" s="963"/>
      <c r="N3" s="963"/>
      <c r="O3" s="963"/>
      <c r="P3" s="963"/>
      <c r="Q3" s="963"/>
      <c r="R3" s="963"/>
      <c r="S3" s="963"/>
      <c r="T3" s="963"/>
      <c r="U3" s="720"/>
      <c r="V3" s="6"/>
    </row>
    <row r="4" spans="1:22" s="9" customFormat="1" ht="33.75" customHeight="1" thickBot="1" thickTop="1">
      <c r="A4" s="716" t="s">
        <v>386</v>
      </c>
      <c r="B4" s="717" t="s">
        <v>1969</v>
      </c>
      <c r="C4" s="717" t="s">
        <v>1970</v>
      </c>
      <c r="D4" s="717" t="s">
        <v>387</v>
      </c>
      <c r="E4" s="1011" t="s">
        <v>388</v>
      </c>
      <c r="F4" s="1011"/>
      <c r="G4" s="982" t="s">
        <v>389</v>
      </c>
      <c r="H4" s="982"/>
      <c r="I4" s="983" t="s">
        <v>390</v>
      </c>
      <c r="J4" s="983"/>
      <c r="K4" s="983"/>
      <c r="L4" s="983" t="s">
        <v>1200</v>
      </c>
      <c r="M4" s="983"/>
      <c r="N4" s="983"/>
      <c r="O4" s="983"/>
      <c r="P4" s="988"/>
      <c r="Q4" s="47"/>
      <c r="R4" s="7"/>
      <c r="S4" s="7"/>
      <c r="T4" s="7"/>
      <c r="U4" s="7"/>
      <c r="V4" s="8"/>
    </row>
    <row r="5" spans="1:22" s="3" customFormat="1" ht="32.25" customHeight="1" thickBot="1" thickTop="1">
      <c r="A5" s="10" t="s">
        <v>391</v>
      </c>
      <c r="B5" s="11" t="s">
        <v>392</v>
      </c>
      <c r="C5" s="12" t="s">
        <v>393</v>
      </c>
      <c r="D5" s="13" t="s">
        <v>394</v>
      </c>
      <c r="E5" s="448" t="s">
        <v>778</v>
      </c>
      <c r="F5" s="723" t="s">
        <v>1136</v>
      </c>
      <c r="G5" s="14" t="s">
        <v>395</v>
      </c>
      <c r="H5" s="14" t="s">
        <v>396</v>
      </c>
      <c r="I5" s="431" t="s">
        <v>112</v>
      </c>
      <c r="J5" s="1005" t="s">
        <v>397</v>
      </c>
      <c r="K5" s="1008" t="s">
        <v>111</v>
      </c>
      <c r="L5" s="1003" t="s">
        <v>103</v>
      </c>
      <c r="M5" s="724" t="s">
        <v>1138</v>
      </c>
      <c r="N5" s="48" t="s">
        <v>587</v>
      </c>
      <c r="O5" s="49" t="s">
        <v>588</v>
      </c>
      <c r="P5" s="50" t="s">
        <v>589</v>
      </c>
      <c r="Q5" s="984" t="s">
        <v>590</v>
      </c>
      <c r="R5" s="985"/>
      <c r="S5" s="985"/>
      <c r="T5" s="985"/>
      <c r="U5" s="985"/>
      <c r="V5" s="986"/>
    </row>
    <row r="6" spans="1:22" s="3" customFormat="1" ht="27" customHeight="1" thickBot="1">
      <c r="A6" s="10" t="s">
        <v>591</v>
      </c>
      <c r="B6" s="15" t="s">
        <v>592</v>
      </c>
      <c r="C6" s="16" t="s">
        <v>1201</v>
      </c>
      <c r="D6" s="17" t="s">
        <v>593</v>
      </c>
      <c r="E6" s="995" t="s">
        <v>756</v>
      </c>
      <c r="F6" s="997" t="s">
        <v>1137</v>
      </c>
      <c r="G6" s="18" t="s">
        <v>594</v>
      </c>
      <c r="H6" s="18" t="s">
        <v>595</v>
      </c>
      <c r="I6" s="999" t="s">
        <v>596</v>
      </c>
      <c r="J6" s="1006"/>
      <c r="K6" s="1009"/>
      <c r="L6" s="1004"/>
      <c r="M6" s="726" t="s">
        <v>1139</v>
      </c>
      <c r="N6" s="51" t="s">
        <v>597</v>
      </c>
      <c r="O6" s="52" t="s">
        <v>113</v>
      </c>
      <c r="P6" s="1001" t="s">
        <v>598</v>
      </c>
      <c r="Q6" s="976" t="s">
        <v>599</v>
      </c>
      <c r="R6" s="977"/>
      <c r="S6" s="977"/>
      <c r="T6" s="977"/>
      <c r="U6" s="977"/>
      <c r="V6" s="978"/>
    </row>
    <row r="7" spans="1:22" s="9" customFormat="1" ht="27" customHeight="1" thickBot="1">
      <c r="A7" s="53"/>
      <c r="B7" s="54" t="s">
        <v>600</v>
      </c>
      <c r="C7" s="55" t="s">
        <v>601</v>
      </c>
      <c r="D7" s="55" t="s">
        <v>110</v>
      </c>
      <c r="E7" s="996"/>
      <c r="F7" s="998"/>
      <c r="G7" s="18" t="s">
        <v>602</v>
      </c>
      <c r="H7" s="18" t="s">
        <v>603</v>
      </c>
      <c r="I7" s="1000"/>
      <c r="J7" s="1007"/>
      <c r="K7" s="1010"/>
      <c r="L7" s="430" t="s">
        <v>104</v>
      </c>
      <c r="M7" s="727" t="s">
        <v>1140</v>
      </c>
      <c r="N7" s="56" t="s">
        <v>604</v>
      </c>
      <c r="O7" s="57" t="s">
        <v>605</v>
      </c>
      <c r="P7" s="1002"/>
      <c r="Q7" s="58"/>
      <c r="R7" s="59"/>
      <c r="S7" s="59"/>
      <c r="T7" s="59"/>
      <c r="U7" s="59"/>
      <c r="V7" s="60"/>
    </row>
    <row r="8" spans="1:22" s="9" customFormat="1" ht="26.25" customHeight="1" thickTop="1">
      <c r="A8" s="979" t="s">
        <v>606</v>
      </c>
      <c r="B8" s="888" t="s">
        <v>607</v>
      </c>
      <c r="C8" s="888" t="s">
        <v>607</v>
      </c>
      <c r="D8" s="888" t="s">
        <v>607</v>
      </c>
      <c r="E8" s="888" t="s">
        <v>607</v>
      </c>
      <c r="F8" s="888" t="s">
        <v>607</v>
      </c>
      <c r="G8" s="893" t="s">
        <v>608</v>
      </c>
      <c r="H8" s="894"/>
      <c r="I8" s="888" t="s">
        <v>607</v>
      </c>
      <c r="J8" s="888" t="s">
        <v>607</v>
      </c>
      <c r="K8" s="1031" t="s">
        <v>1055</v>
      </c>
      <c r="L8" s="1034" t="s">
        <v>607</v>
      </c>
      <c r="M8" s="456"/>
      <c r="N8" s="463" t="s">
        <v>377</v>
      </c>
      <c r="O8" s="1037" t="s">
        <v>607</v>
      </c>
      <c r="P8" s="888" t="s">
        <v>607</v>
      </c>
      <c r="Q8" s="1012"/>
      <c r="R8" s="1013"/>
      <c r="S8" s="1013"/>
      <c r="T8" s="1013"/>
      <c r="U8" s="1013"/>
      <c r="V8" s="1014"/>
    </row>
    <row r="9" spans="1:22" s="9" customFormat="1" ht="23.25" customHeight="1">
      <c r="A9" s="980"/>
      <c r="B9" s="889"/>
      <c r="C9" s="889"/>
      <c r="D9" s="889"/>
      <c r="E9" s="889"/>
      <c r="F9" s="889"/>
      <c r="G9" s="891" t="s">
        <v>609</v>
      </c>
      <c r="H9" s="892"/>
      <c r="I9" s="889"/>
      <c r="J9" s="889"/>
      <c r="K9" s="1032"/>
      <c r="L9" s="1035"/>
      <c r="M9" s="457"/>
      <c r="N9" s="464" t="s">
        <v>377</v>
      </c>
      <c r="O9" s="1038"/>
      <c r="P9" s="889"/>
      <c r="Q9" s="1015"/>
      <c r="R9" s="1016"/>
      <c r="S9" s="1016"/>
      <c r="T9" s="1016"/>
      <c r="U9" s="1016"/>
      <c r="V9" s="1017"/>
    </row>
    <row r="10" spans="1:22" s="3" customFormat="1" ht="23.25" customHeight="1" thickBot="1">
      <c r="A10" s="981"/>
      <c r="B10" s="890"/>
      <c r="C10" s="890"/>
      <c r="D10" s="890"/>
      <c r="E10" s="890"/>
      <c r="F10" s="890"/>
      <c r="G10" s="61"/>
      <c r="H10" s="63"/>
      <c r="I10" s="987"/>
      <c r="J10" s="987"/>
      <c r="K10" s="1033"/>
      <c r="L10" s="1036"/>
      <c r="M10" s="458"/>
      <c r="N10" s="465" t="s">
        <v>378</v>
      </c>
      <c r="O10" s="1038"/>
      <c r="P10" s="889"/>
      <c r="Q10" s="1018"/>
      <c r="R10" s="1019"/>
      <c r="S10" s="1019"/>
      <c r="T10" s="1019"/>
      <c r="U10" s="1019"/>
      <c r="V10" s="1020"/>
    </row>
    <row r="11" spans="1:22" s="9" customFormat="1" ht="33" customHeight="1" thickBot="1" thickTop="1">
      <c r="A11" s="1039" t="s">
        <v>1057</v>
      </c>
      <c r="B11" s="233" t="s">
        <v>611</v>
      </c>
      <c r="C11" s="46"/>
      <c r="D11" s="64"/>
      <c r="E11" s="1040" t="s">
        <v>612</v>
      </c>
      <c r="F11" s="1042" t="s">
        <v>612</v>
      </c>
      <c r="G11" s="20"/>
      <c r="H11" s="65" t="s">
        <v>613</v>
      </c>
      <c r="I11" s="77" t="s">
        <v>614</v>
      </c>
      <c r="J11" s="66" t="s">
        <v>615</v>
      </c>
      <c r="K11" s="67" t="s">
        <v>616</v>
      </c>
      <c r="L11" s="460"/>
      <c r="M11" s="456"/>
      <c r="N11" s="463" t="s">
        <v>377</v>
      </c>
      <c r="O11" s="466" t="s">
        <v>613</v>
      </c>
      <c r="P11" s="470" t="s">
        <v>107</v>
      </c>
      <c r="Q11" s="1044"/>
      <c r="R11" s="1044"/>
      <c r="S11" s="1044"/>
      <c r="T11" s="989"/>
      <c r="U11" s="989"/>
      <c r="V11" s="990"/>
    </row>
    <row r="12" spans="1:22" s="9" customFormat="1" ht="33" customHeight="1" thickBot="1">
      <c r="A12" s="980"/>
      <c r="B12" s="19"/>
      <c r="C12" s="21"/>
      <c r="D12" s="22"/>
      <c r="E12" s="1041"/>
      <c r="F12" s="1043"/>
      <c r="G12" s="23" t="s">
        <v>613</v>
      </c>
      <c r="H12" s="68" t="s">
        <v>613</v>
      </c>
      <c r="I12" s="79" t="s">
        <v>80</v>
      </c>
      <c r="J12" s="66" t="s">
        <v>2138</v>
      </c>
      <c r="K12" s="69" t="s">
        <v>2137</v>
      </c>
      <c r="L12" s="461"/>
      <c r="M12" s="457"/>
      <c r="N12" s="464" t="s">
        <v>377</v>
      </c>
      <c r="O12" s="467" t="s">
        <v>613</v>
      </c>
      <c r="P12" s="471" t="s">
        <v>108</v>
      </c>
      <c r="Q12" s="1027"/>
      <c r="R12" s="1027"/>
      <c r="S12" s="1027"/>
      <c r="T12" s="991"/>
      <c r="U12" s="991"/>
      <c r="V12" s="992"/>
    </row>
    <row r="13" spans="1:22" s="3" customFormat="1" ht="33" customHeight="1" thickBot="1">
      <c r="A13" s="981"/>
      <c r="B13" s="80" t="s">
        <v>81</v>
      </c>
      <c r="C13" s="71"/>
      <c r="D13" s="72"/>
      <c r="E13" s="73" t="s">
        <v>82</v>
      </c>
      <c r="F13" s="73" t="s">
        <v>82</v>
      </c>
      <c r="G13" s="24"/>
      <c r="H13" s="75"/>
      <c r="I13" s="79" t="s">
        <v>2137</v>
      </c>
      <c r="J13" s="76"/>
      <c r="K13" s="69" t="s">
        <v>616</v>
      </c>
      <c r="L13" s="462"/>
      <c r="M13" s="721"/>
      <c r="N13" s="465" t="s">
        <v>378</v>
      </c>
      <c r="O13" s="468"/>
      <c r="P13" s="473" t="s">
        <v>109</v>
      </c>
      <c r="Q13" s="1028"/>
      <c r="R13" s="1028"/>
      <c r="S13" s="1028"/>
      <c r="T13" s="993"/>
      <c r="U13" s="993"/>
      <c r="V13" s="994"/>
    </row>
    <row r="14" spans="1:22" s="9" customFormat="1" ht="33" customHeight="1" thickBot="1" thickTop="1">
      <c r="A14" s="1021" t="s">
        <v>1056</v>
      </c>
      <c r="B14" s="233" t="s">
        <v>1058</v>
      </c>
      <c r="C14" s="445" t="s">
        <v>1062</v>
      </c>
      <c r="D14" s="442" t="s">
        <v>1060</v>
      </c>
      <c r="E14" s="1022" t="s">
        <v>1131</v>
      </c>
      <c r="F14" s="1024" t="s">
        <v>1135</v>
      </c>
      <c r="G14" s="20"/>
      <c r="H14" s="65" t="s">
        <v>613</v>
      </c>
      <c r="I14" s="436">
        <v>0.013</v>
      </c>
      <c r="J14" s="66" t="s">
        <v>1067</v>
      </c>
      <c r="K14" s="454" t="s">
        <v>1069</v>
      </c>
      <c r="L14" s="439" t="s">
        <v>1127</v>
      </c>
      <c r="M14" s="452" t="s">
        <v>1132</v>
      </c>
      <c r="N14" s="451" t="s">
        <v>1064</v>
      </c>
      <c r="O14" s="469">
        <v>91.17</v>
      </c>
      <c r="P14" s="470">
        <v>0.002425</v>
      </c>
      <c r="Q14" s="1026"/>
      <c r="R14" s="1026"/>
      <c r="S14" s="1026"/>
      <c r="T14" s="1029"/>
      <c r="U14" s="1029"/>
      <c r="V14" s="1030"/>
    </row>
    <row r="15" spans="1:22" s="9" customFormat="1" ht="33" customHeight="1" thickBot="1">
      <c r="A15" s="980"/>
      <c r="B15" s="441" t="s">
        <v>1059</v>
      </c>
      <c r="C15" s="446"/>
      <c r="D15" s="443" t="s">
        <v>1061</v>
      </c>
      <c r="E15" s="1023"/>
      <c r="F15" s="1025"/>
      <c r="G15" s="23" t="s">
        <v>613</v>
      </c>
      <c r="H15" s="68" t="s">
        <v>613</v>
      </c>
      <c r="I15" s="437">
        <v>0.0016</v>
      </c>
      <c r="J15" s="66" t="s">
        <v>1068</v>
      </c>
      <c r="K15" s="455" t="s">
        <v>1126</v>
      </c>
      <c r="L15" s="440" t="s">
        <v>1128</v>
      </c>
      <c r="M15" s="453" t="s">
        <v>1133</v>
      </c>
      <c r="N15" s="450" t="s">
        <v>1065</v>
      </c>
      <c r="O15" s="467" t="s">
        <v>613</v>
      </c>
      <c r="P15" s="471"/>
      <c r="Q15" s="1027"/>
      <c r="R15" s="1027"/>
      <c r="S15" s="1027"/>
      <c r="T15" s="991"/>
      <c r="U15" s="991"/>
      <c r="V15" s="992"/>
    </row>
    <row r="16" spans="1:22" s="3" customFormat="1" ht="33" customHeight="1" thickBot="1">
      <c r="A16" s="981"/>
      <c r="B16" s="70" t="s">
        <v>1130</v>
      </c>
      <c r="C16" s="447" t="s">
        <v>1063</v>
      </c>
      <c r="D16" s="444" t="s">
        <v>1066</v>
      </c>
      <c r="E16" s="73" t="s">
        <v>82</v>
      </c>
      <c r="F16" s="74" t="s">
        <v>82</v>
      </c>
      <c r="G16" s="24"/>
      <c r="H16" s="75"/>
      <c r="I16" s="438">
        <v>0.001</v>
      </c>
      <c r="J16" s="76"/>
      <c r="K16" s="455" t="s">
        <v>1125</v>
      </c>
      <c r="L16" s="82">
        <v>6.8284</v>
      </c>
      <c r="M16" s="459" t="s">
        <v>1134</v>
      </c>
      <c r="N16" s="449" t="s">
        <v>1129</v>
      </c>
      <c r="O16" s="468">
        <v>1.46</v>
      </c>
      <c r="P16" s="472">
        <v>0.0126</v>
      </c>
      <c r="Q16" s="1028"/>
      <c r="R16" s="1028"/>
      <c r="S16" s="1028"/>
      <c r="T16" s="993"/>
      <c r="U16" s="993"/>
      <c r="V16" s="994"/>
    </row>
    <row r="17" spans="1:22" s="9" customFormat="1" ht="33" customHeight="1" thickBot="1" thickTop="1">
      <c r="A17" s="1039" t="s">
        <v>83</v>
      </c>
      <c r="B17" s="233" t="s">
        <v>611</v>
      </c>
      <c r="C17" s="46"/>
      <c r="D17" s="64"/>
      <c r="E17" s="1040" t="s">
        <v>612</v>
      </c>
      <c r="F17" s="1042" t="s">
        <v>612</v>
      </c>
      <c r="G17" s="20"/>
      <c r="H17" s="65" t="s">
        <v>613</v>
      </c>
      <c r="I17" s="77" t="s">
        <v>614</v>
      </c>
      <c r="J17" s="66" t="s">
        <v>615</v>
      </c>
      <c r="K17" s="67" t="s">
        <v>616</v>
      </c>
      <c r="L17" s="460"/>
      <c r="M17" s="722"/>
      <c r="N17" s="78" t="s">
        <v>377</v>
      </c>
      <c r="O17" s="466" t="s">
        <v>613</v>
      </c>
      <c r="P17" s="470" t="s">
        <v>107</v>
      </c>
      <c r="Q17" s="1045"/>
      <c r="R17" s="1044"/>
      <c r="S17" s="1044"/>
      <c r="T17" s="989"/>
      <c r="U17" s="989"/>
      <c r="V17" s="990"/>
    </row>
    <row r="18" spans="1:22" s="9" customFormat="1" ht="33" customHeight="1" thickBot="1">
      <c r="A18" s="980"/>
      <c r="B18" s="19"/>
      <c r="C18" s="21"/>
      <c r="D18" s="22"/>
      <c r="E18" s="1041"/>
      <c r="F18" s="1043"/>
      <c r="G18" s="23" t="s">
        <v>613</v>
      </c>
      <c r="H18" s="68" t="s">
        <v>613</v>
      </c>
      <c r="I18" s="79" t="s">
        <v>80</v>
      </c>
      <c r="J18" s="66" t="s">
        <v>2138</v>
      </c>
      <c r="K18" s="69" t="s">
        <v>2137</v>
      </c>
      <c r="L18" s="461"/>
      <c r="M18" s="457"/>
      <c r="N18" s="62" t="s">
        <v>377</v>
      </c>
      <c r="O18" s="467" t="s">
        <v>613</v>
      </c>
      <c r="P18" s="471" t="s">
        <v>108</v>
      </c>
      <c r="Q18" s="1046"/>
      <c r="R18" s="1027"/>
      <c r="S18" s="1027"/>
      <c r="T18" s="991"/>
      <c r="U18" s="991"/>
      <c r="V18" s="992"/>
    </row>
    <row r="19" spans="1:22" s="3" customFormat="1" ht="33" customHeight="1" thickBot="1">
      <c r="A19" s="981"/>
      <c r="B19" s="80" t="s">
        <v>81</v>
      </c>
      <c r="C19" s="71"/>
      <c r="D19" s="72"/>
      <c r="E19" s="73" t="s">
        <v>82</v>
      </c>
      <c r="F19" s="73" t="s">
        <v>82</v>
      </c>
      <c r="G19" s="24"/>
      <c r="H19" s="75"/>
      <c r="I19" s="79" t="s">
        <v>2137</v>
      </c>
      <c r="J19" s="76"/>
      <c r="K19" s="69" t="s">
        <v>616</v>
      </c>
      <c r="L19" s="462"/>
      <c r="M19" s="458"/>
      <c r="N19" s="81" t="s">
        <v>378</v>
      </c>
      <c r="O19" s="468"/>
      <c r="P19" s="473" t="s">
        <v>109</v>
      </c>
      <c r="Q19" s="1047"/>
      <c r="R19" s="1028"/>
      <c r="S19" s="1028"/>
      <c r="T19" s="993"/>
      <c r="U19" s="993"/>
      <c r="V19" s="994"/>
    </row>
    <row r="20" spans="1:22" s="9" customFormat="1" ht="33" customHeight="1" thickBot="1" thickTop="1">
      <c r="A20" s="1039" t="s">
        <v>84</v>
      </c>
      <c r="B20" s="233" t="s">
        <v>611</v>
      </c>
      <c r="C20" s="46"/>
      <c r="D20" s="64"/>
      <c r="E20" s="1040" t="s">
        <v>612</v>
      </c>
      <c r="F20" s="1042" t="s">
        <v>612</v>
      </c>
      <c r="G20" s="20"/>
      <c r="H20" s="65" t="s">
        <v>613</v>
      </c>
      <c r="I20" s="77" t="s">
        <v>614</v>
      </c>
      <c r="J20" s="66" t="s">
        <v>615</v>
      </c>
      <c r="K20" s="67" t="s">
        <v>616</v>
      </c>
      <c r="L20" s="460"/>
      <c r="M20" s="456"/>
      <c r="N20" s="78" t="s">
        <v>377</v>
      </c>
      <c r="O20" s="466" t="s">
        <v>613</v>
      </c>
      <c r="P20" s="470" t="s">
        <v>107</v>
      </c>
      <c r="Q20" s="1045"/>
      <c r="R20" s="1044"/>
      <c r="S20" s="1044"/>
      <c r="T20" s="989"/>
      <c r="U20" s="989"/>
      <c r="V20" s="990"/>
    </row>
    <row r="21" spans="1:22" s="9" customFormat="1" ht="33" customHeight="1" thickBot="1">
      <c r="A21" s="980"/>
      <c r="B21" s="19"/>
      <c r="C21" s="21"/>
      <c r="D21" s="22"/>
      <c r="E21" s="1041"/>
      <c r="F21" s="1043"/>
      <c r="G21" s="23" t="s">
        <v>613</v>
      </c>
      <c r="H21" s="68" t="s">
        <v>613</v>
      </c>
      <c r="I21" s="79" t="s">
        <v>80</v>
      </c>
      <c r="J21" s="66" t="s">
        <v>2138</v>
      </c>
      <c r="K21" s="69" t="s">
        <v>2137</v>
      </c>
      <c r="L21" s="461"/>
      <c r="M21" s="457"/>
      <c r="N21" s="62" t="s">
        <v>377</v>
      </c>
      <c r="O21" s="467" t="s">
        <v>613</v>
      </c>
      <c r="P21" s="471" t="s">
        <v>108</v>
      </c>
      <c r="Q21" s="1046"/>
      <c r="R21" s="1027"/>
      <c r="S21" s="1027"/>
      <c r="T21" s="991"/>
      <c r="U21" s="991"/>
      <c r="V21" s="992"/>
    </row>
    <row r="22" spans="1:22" s="3" customFormat="1" ht="33" customHeight="1" thickBot="1">
      <c r="A22" s="981"/>
      <c r="B22" s="80" t="s">
        <v>81</v>
      </c>
      <c r="C22" s="71"/>
      <c r="D22" s="72"/>
      <c r="E22" s="73" t="s">
        <v>82</v>
      </c>
      <c r="F22" s="73" t="s">
        <v>82</v>
      </c>
      <c r="G22" s="24"/>
      <c r="H22" s="75"/>
      <c r="I22" s="79" t="s">
        <v>2137</v>
      </c>
      <c r="J22" s="76"/>
      <c r="K22" s="69" t="s">
        <v>616</v>
      </c>
      <c r="L22" s="462"/>
      <c r="M22" s="458"/>
      <c r="N22" s="81" t="s">
        <v>378</v>
      </c>
      <c r="O22" s="468"/>
      <c r="P22" s="473" t="s">
        <v>109</v>
      </c>
      <c r="Q22" s="1047"/>
      <c r="R22" s="1028"/>
      <c r="S22" s="1028"/>
      <c r="T22" s="993"/>
      <c r="U22" s="993"/>
      <c r="V22" s="994"/>
    </row>
    <row r="23" spans="1:22" s="9" customFormat="1" ht="33" customHeight="1" thickBot="1" thickTop="1">
      <c r="A23" s="1039" t="s">
        <v>2628</v>
      </c>
      <c r="B23" s="233" t="s">
        <v>611</v>
      </c>
      <c r="C23" s="46"/>
      <c r="D23" s="64"/>
      <c r="E23" s="1040" t="s">
        <v>612</v>
      </c>
      <c r="F23" s="1042" t="s">
        <v>612</v>
      </c>
      <c r="G23" s="20"/>
      <c r="H23" s="65" t="s">
        <v>613</v>
      </c>
      <c r="I23" s="77" t="s">
        <v>614</v>
      </c>
      <c r="J23" s="66" t="s">
        <v>615</v>
      </c>
      <c r="K23" s="67" t="s">
        <v>616</v>
      </c>
      <c r="L23" s="460"/>
      <c r="M23" s="456"/>
      <c r="N23" s="78" t="s">
        <v>377</v>
      </c>
      <c r="O23" s="466" t="s">
        <v>613</v>
      </c>
      <c r="P23" s="470" t="s">
        <v>107</v>
      </c>
      <c r="Q23" s="1045"/>
      <c r="R23" s="1044"/>
      <c r="S23" s="1044"/>
      <c r="T23" s="989"/>
      <c r="U23" s="989"/>
      <c r="V23" s="990"/>
    </row>
    <row r="24" spans="1:22" s="9" customFormat="1" ht="33" customHeight="1" thickBot="1">
      <c r="A24" s="980"/>
      <c r="B24" s="19"/>
      <c r="C24" s="21"/>
      <c r="D24" s="22"/>
      <c r="E24" s="1041"/>
      <c r="F24" s="1043"/>
      <c r="G24" s="23" t="s">
        <v>613</v>
      </c>
      <c r="H24" s="68" t="s">
        <v>613</v>
      </c>
      <c r="I24" s="79" t="s">
        <v>80</v>
      </c>
      <c r="J24" s="66" t="s">
        <v>2138</v>
      </c>
      <c r="K24" s="69" t="s">
        <v>2137</v>
      </c>
      <c r="L24" s="461"/>
      <c r="M24" s="457"/>
      <c r="N24" s="62" t="s">
        <v>377</v>
      </c>
      <c r="O24" s="467" t="s">
        <v>613</v>
      </c>
      <c r="P24" s="471" t="s">
        <v>108</v>
      </c>
      <c r="Q24" s="1046"/>
      <c r="R24" s="1027"/>
      <c r="S24" s="1027"/>
      <c r="T24" s="991"/>
      <c r="U24" s="991"/>
      <c r="V24" s="992"/>
    </row>
    <row r="25" spans="1:22" s="3" customFormat="1" ht="33" customHeight="1" thickBot="1">
      <c r="A25" s="981"/>
      <c r="B25" s="80" t="s">
        <v>81</v>
      </c>
      <c r="C25" s="71"/>
      <c r="D25" s="72"/>
      <c r="E25" s="73" t="s">
        <v>82</v>
      </c>
      <c r="F25" s="73" t="s">
        <v>82</v>
      </c>
      <c r="G25" s="24"/>
      <c r="H25" s="75"/>
      <c r="I25" s="79" t="s">
        <v>2137</v>
      </c>
      <c r="J25" s="83"/>
      <c r="K25" s="69" t="s">
        <v>616</v>
      </c>
      <c r="L25" s="462"/>
      <c r="M25" s="458"/>
      <c r="N25" s="81" t="s">
        <v>378</v>
      </c>
      <c r="O25" s="468"/>
      <c r="P25" s="473" t="s">
        <v>109</v>
      </c>
      <c r="Q25" s="1047"/>
      <c r="R25" s="1028"/>
      <c r="S25" s="1028"/>
      <c r="T25" s="993"/>
      <c r="U25" s="993"/>
      <c r="V25" s="994"/>
    </row>
    <row r="26" spans="1:23" s="9" customFormat="1" ht="24.75" customHeight="1" thickTop="1">
      <c r="A26" s="959" t="s">
        <v>1181</v>
      </c>
      <c r="B26" s="960"/>
      <c r="C26" s="960"/>
      <c r="D26" s="960"/>
      <c r="E26" s="960"/>
      <c r="F26" s="961"/>
      <c r="G26" s="904" t="s">
        <v>2630</v>
      </c>
      <c r="H26" s="905"/>
      <c r="I26" s="909" t="s">
        <v>16</v>
      </c>
      <c r="J26" s="910"/>
      <c r="K26" s="910"/>
      <c r="L26" s="910"/>
      <c r="M26" s="910"/>
      <c r="N26" s="910"/>
      <c r="O26" s="910"/>
      <c r="P26" s="910"/>
      <c r="Q26" s="910"/>
      <c r="R26" s="910"/>
      <c r="S26" s="910"/>
      <c r="T26" s="910"/>
      <c r="U26" s="910"/>
      <c r="V26" s="911"/>
      <c r="W26" s="25"/>
    </row>
    <row r="27" spans="1:23" s="9" customFormat="1" ht="24.75" customHeight="1">
      <c r="A27" s="899"/>
      <c r="B27" s="897"/>
      <c r="C27" s="897"/>
      <c r="D27" s="897"/>
      <c r="E27" s="897"/>
      <c r="F27" s="900"/>
      <c r="G27" s="229"/>
      <c r="H27" s="230"/>
      <c r="I27" s="909"/>
      <c r="J27" s="910"/>
      <c r="K27" s="910"/>
      <c r="L27" s="910"/>
      <c r="M27" s="910"/>
      <c r="N27" s="910"/>
      <c r="O27" s="910"/>
      <c r="P27" s="910"/>
      <c r="Q27" s="910"/>
      <c r="R27" s="910"/>
      <c r="S27" s="910"/>
      <c r="T27" s="910"/>
      <c r="U27" s="910"/>
      <c r="V27" s="911"/>
      <c r="W27" s="25"/>
    </row>
    <row r="28" spans="1:23" s="3" customFormat="1" ht="36.75" customHeight="1" thickBot="1">
      <c r="A28" s="901"/>
      <c r="B28" s="902"/>
      <c r="C28" s="902"/>
      <c r="D28" s="902"/>
      <c r="E28" s="902"/>
      <c r="F28" s="903"/>
      <c r="G28" s="231"/>
      <c r="H28" s="232"/>
      <c r="I28" s="912"/>
      <c r="J28" s="913"/>
      <c r="K28" s="913"/>
      <c r="L28" s="913"/>
      <c r="M28" s="913"/>
      <c r="N28" s="913"/>
      <c r="O28" s="913"/>
      <c r="P28" s="913"/>
      <c r="Q28" s="913"/>
      <c r="R28" s="913"/>
      <c r="S28" s="913"/>
      <c r="T28" s="913"/>
      <c r="U28" s="913"/>
      <c r="V28" s="914"/>
      <c r="W28" s="26"/>
    </row>
    <row r="29" spans="1:22" ht="17.25" thickTop="1">
      <c r="A29" s="27"/>
      <c r="M29" s="29"/>
      <c r="N29" s="29"/>
      <c r="Q29" s="30"/>
      <c r="R29" s="30"/>
      <c r="S29" s="30"/>
      <c r="T29" s="30"/>
      <c r="U29" s="31"/>
      <c r="V29" s="31"/>
    </row>
    <row r="30" ht="16.5"/>
    <row r="31" ht="17.25" thickBot="1">
      <c r="A31" s="84" t="s">
        <v>2631</v>
      </c>
    </row>
    <row r="32" spans="1:22" s="4" customFormat="1" ht="42" customHeight="1" thickBot="1" thickTop="1">
      <c r="A32" s="882" t="s">
        <v>1051</v>
      </c>
      <c r="B32" s="883"/>
      <c r="C32" s="883"/>
      <c r="D32" s="883"/>
      <c r="E32" s="883"/>
      <c r="F32" s="883"/>
      <c r="G32" s="883"/>
      <c r="H32" s="883"/>
      <c r="I32" s="883"/>
      <c r="J32" s="884"/>
      <c r="K32" s="885" t="s">
        <v>1050</v>
      </c>
      <c r="L32" s="886"/>
      <c r="M32" s="886"/>
      <c r="N32" s="886"/>
      <c r="O32" s="886"/>
      <c r="P32" s="886"/>
      <c r="Q32" s="886"/>
      <c r="R32" s="886"/>
      <c r="S32" s="886"/>
      <c r="T32" s="886"/>
      <c r="U32" s="886"/>
      <c r="V32" s="887"/>
    </row>
    <row r="33" spans="1:22" s="5" customFormat="1" ht="20.25" customHeight="1" thickTop="1">
      <c r="A33" s="876" t="s">
        <v>1052</v>
      </c>
      <c r="B33" s="877"/>
      <c r="C33" s="877"/>
      <c r="D33" s="877"/>
      <c r="E33" s="877"/>
      <c r="F33" s="877"/>
      <c r="G33" s="877"/>
      <c r="H33" s="877"/>
      <c r="I33" s="877"/>
      <c r="J33" s="878"/>
      <c r="K33" s="858" t="s">
        <v>1053</v>
      </c>
      <c r="L33" s="859"/>
      <c r="M33" s="859"/>
      <c r="N33" s="859"/>
      <c r="O33" s="859"/>
      <c r="P33" s="859"/>
      <c r="Q33" s="859"/>
      <c r="R33" s="859"/>
      <c r="S33" s="859"/>
      <c r="T33" s="859"/>
      <c r="U33" s="718"/>
      <c r="V33" s="719"/>
    </row>
    <row r="34" spans="1:22" s="5" customFormat="1" ht="20.25" customHeight="1" thickBot="1">
      <c r="A34" s="879"/>
      <c r="B34" s="880"/>
      <c r="C34" s="880"/>
      <c r="D34" s="880"/>
      <c r="E34" s="880"/>
      <c r="F34" s="880"/>
      <c r="G34" s="880"/>
      <c r="H34" s="880"/>
      <c r="I34" s="880"/>
      <c r="J34" s="881"/>
      <c r="K34" s="962" t="s">
        <v>1054</v>
      </c>
      <c r="L34" s="963"/>
      <c r="M34" s="963"/>
      <c r="N34" s="963"/>
      <c r="O34" s="963"/>
      <c r="P34" s="963"/>
      <c r="Q34" s="963"/>
      <c r="R34" s="963"/>
      <c r="S34" s="963"/>
      <c r="T34" s="963"/>
      <c r="U34" s="720"/>
      <c r="V34" s="6"/>
    </row>
    <row r="35" spans="1:22" s="9" customFormat="1" ht="33.75" customHeight="1" thickBot="1" thickTop="1">
      <c r="A35" s="750" t="s">
        <v>386</v>
      </c>
      <c r="B35" s="751" t="s">
        <v>1969</v>
      </c>
      <c r="C35" s="751" t="s">
        <v>1970</v>
      </c>
      <c r="D35" s="751" t="s">
        <v>387</v>
      </c>
      <c r="E35" s="968" t="s">
        <v>388</v>
      </c>
      <c r="F35" s="969"/>
      <c r="G35" s="970" t="s">
        <v>389</v>
      </c>
      <c r="H35" s="971"/>
      <c r="I35" s="972" t="s">
        <v>390</v>
      </c>
      <c r="J35" s="973"/>
      <c r="K35" s="974"/>
      <c r="L35" s="975" t="s">
        <v>1200</v>
      </c>
      <c r="M35" s="973"/>
      <c r="N35" s="973"/>
      <c r="O35" s="973"/>
      <c r="P35" s="973"/>
      <c r="Q35" s="47"/>
      <c r="R35" s="7"/>
      <c r="S35" s="7"/>
      <c r="T35" s="7"/>
      <c r="U35" s="7"/>
      <c r="V35" s="8"/>
    </row>
    <row r="36" spans="1:22" s="3" customFormat="1" ht="32.25" customHeight="1" thickTop="1">
      <c r="A36" s="753" t="s">
        <v>391</v>
      </c>
      <c r="B36" s="754" t="s">
        <v>392</v>
      </c>
      <c r="C36" s="755" t="s">
        <v>393</v>
      </c>
      <c r="D36" s="756" t="s">
        <v>394</v>
      </c>
      <c r="E36" s="757" t="s">
        <v>778</v>
      </c>
      <c r="F36" s="758" t="s">
        <v>1136</v>
      </c>
      <c r="G36" s="759" t="s">
        <v>395</v>
      </c>
      <c r="H36" s="759" t="s">
        <v>396</v>
      </c>
      <c r="I36" s="760" t="s">
        <v>112</v>
      </c>
      <c r="J36" s="1048" t="s">
        <v>397</v>
      </c>
      <c r="K36" s="1052" t="s">
        <v>111</v>
      </c>
      <c r="L36" s="924" t="s">
        <v>103</v>
      </c>
      <c r="M36" s="761" t="s">
        <v>1138</v>
      </c>
      <c r="N36" s="762" t="s">
        <v>587</v>
      </c>
      <c r="O36" s="763" t="s">
        <v>588</v>
      </c>
      <c r="P36" s="779" t="s">
        <v>589</v>
      </c>
      <c r="Q36" s="984" t="s">
        <v>590</v>
      </c>
      <c r="R36" s="985"/>
      <c r="S36" s="985"/>
      <c r="T36" s="985"/>
      <c r="U36" s="985"/>
      <c r="V36" s="986"/>
    </row>
    <row r="37" spans="1:22" s="3" customFormat="1" ht="27" customHeight="1">
      <c r="A37" s="554" t="s">
        <v>591</v>
      </c>
      <c r="B37" s="764" t="s">
        <v>592</v>
      </c>
      <c r="C37" s="765" t="s">
        <v>1201</v>
      </c>
      <c r="D37" s="766" t="s">
        <v>593</v>
      </c>
      <c r="E37" s="955" t="s">
        <v>756</v>
      </c>
      <c r="F37" s="957" t="s">
        <v>1137</v>
      </c>
      <c r="G37" s="767" t="s">
        <v>594</v>
      </c>
      <c r="H37" s="767" t="s">
        <v>595</v>
      </c>
      <c r="I37" s="964" t="s">
        <v>596</v>
      </c>
      <c r="J37" s="1049"/>
      <c r="K37" s="1053"/>
      <c r="L37" s="1051"/>
      <c r="M37" s="768" t="s">
        <v>1139</v>
      </c>
      <c r="N37" s="769" t="s">
        <v>597</v>
      </c>
      <c r="O37" s="725" t="s">
        <v>113</v>
      </c>
      <c r="P37" s="966" t="s">
        <v>598</v>
      </c>
      <c r="Q37" s="976" t="s">
        <v>599</v>
      </c>
      <c r="R37" s="977"/>
      <c r="S37" s="977"/>
      <c r="T37" s="977"/>
      <c r="U37" s="977"/>
      <c r="V37" s="978"/>
    </row>
    <row r="38" spans="1:22" s="9" customFormat="1" ht="27" customHeight="1" thickBot="1">
      <c r="A38" s="770"/>
      <c r="B38" s="771" t="s">
        <v>600</v>
      </c>
      <c r="C38" s="735" t="s">
        <v>601</v>
      </c>
      <c r="D38" s="735" t="s">
        <v>110</v>
      </c>
      <c r="E38" s="956"/>
      <c r="F38" s="958"/>
      <c r="G38" s="772" t="s">
        <v>602</v>
      </c>
      <c r="H38" s="772" t="s">
        <v>603</v>
      </c>
      <c r="I38" s="965"/>
      <c r="J38" s="1050"/>
      <c r="K38" s="1054"/>
      <c r="L38" s="773" t="s">
        <v>104</v>
      </c>
      <c r="M38" s="774" t="s">
        <v>1140</v>
      </c>
      <c r="N38" s="775" t="s">
        <v>604</v>
      </c>
      <c r="O38" s="776" t="s">
        <v>605</v>
      </c>
      <c r="P38" s="967"/>
      <c r="Q38" s="58"/>
      <c r="R38" s="59"/>
      <c r="S38" s="59"/>
      <c r="T38" s="59"/>
      <c r="U38" s="59"/>
      <c r="V38" s="60"/>
    </row>
    <row r="39" spans="1:22" s="9" customFormat="1" ht="26.25" customHeight="1" thickTop="1">
      <c r="A39" s="953" t="s">
        <v>606</v>
      </c>
      <c r="B39" s="931" t="s">
        <v>607</v>
      </c>
      <c r="C39" s="931" t="s">
        <v>607</v>
      </c>
      <c r="D39" s="931" t="s">
        <v>607</v>
      </c>
      <c r="E39" s="931" t="s">
        <v>607</v>
      </c>
      <c r="F39" s="934" t="s">
        <v>607</v>
      </c>
      <c r="G39" s="948" t="s">
        <v>608</v>
      </c>
      <c r="H39" s="949"/>
      <c r="I39" s="950" t="s">
        <v>607</v>
      </c>
      <c r="J39" s="931" t="s">
        <v>607</v>
      </c>
      <c r="K39" s="931" t="s">
        <v>607</v>
      </c>
      <c r="L39" s="931" t="s">
        <v>607</v>
      </c>
      <c r="M39" s="931" t="s">
        <v>607</v>
      </c>
      <c r="N39" s="931" t="s">
        <v>607</v>
      </c>
      <c r="O39" s="931" t="s">
        <v>607</v>
      </c>
      <c r="P39" s="934" t="s">
        <v>607</v>
      </c>
      <c r="Q39" s="937"/>
      <c r="R39" s="938"/>
      <c r="S39" s="938"/>
      <c r="T39" s="938"/>
      <c r="U39" s="938"/>
      <c r="V39" s="939"/>
    </row>
    <row r="40" spans="1:22" s="9" customFormat="1" ht="23.25" customHeight="1">
      <c r="A40" s="922"/>
      <c r="B40" s="932"/>
      <c r="C40" s="932"/>
      <c r="D40" s="932"/>
      <c r="E40" s="932"/>
      <c r="F40" s="935"/>
      <c r="G40" s="946" t="s">
        <v>609</v>
      </c>
      <c r="H40" s="947"/>
      <c r="I40" s="951"/>
      <c r="J40" s="932"/>
      <c r="K40" s="932"/>
      <c r="L40" s="932"/>
      <c r="M40" s="932"/>
      <c r="N40" s="932"/>
      <c r="O40" s="932"/>
      <c r="P40" s="935"/>
      <c r="Q40" s="940"/>
      <c r="R40" s="941"/>
      <c r="S40" s="941"/>
      <c r="T40" s="941"/>
      <c r="U40" s="941"/>
      <c r="V40" s="942"/>
    </row>
    <row r="41" spans="1:22" s="3" customFormat="1" ht="23.25" customHeight="1" thickBot="1">
      <c r="A41" s="954"/>
      <c r="B41" s="933"/>
      <c r="C41" s="933"/>
      <c r="D41" s="933"/>
      <c r="E41" s="933"/>
      <c r="F41" s="936"/>
      <c r="G41" s="780"/>
      <c r="H41" s="781"/>
      <c r="I41" s="952"/>
      <c r="J41" s="933"/>
      <c r="K41" s="933"/>
      <c r="L41" s="933"/>
      <c r="M41" s="933"/>
      <c r="N41" s="933"/>
      <c r="O41" s="933"/>
      <c r="P41" s="936"/>
      <c r="Q41" s="943"/>
      <c r="R41" s="944"/>
      <c r="S41" s="944"/>
      <c r="T41" s="944"/>
      <c r="U41" s="944"/>
      <c r="V41" s="945"/>
    </row>
    <row r="42" spans="1:22" s="9" customFormat="1" ht="33" customHeight="1" thickTop="1">
      <c r="A42" s="921" t="s">
        <v>610</v>
      </c>
      <c r="B42" s="791"/>
      <c r="C42" s="792"/>
      <c r="D42" s="793"/>
      <c r="E42" s="924" t="s">
        <v>612</v>
      </c>
      <c r="F42" s="926" t="s">
        <v>612</v>
      </c>
      <c r="G42" s="794"/>
      <c r="H42" s="795" t="s">
        <v>613</v>
      </c>
      <c r="I42" s="796" t="s">
        <v>614</v>
      </c>
      <c r="J42" s="797" t="s">
        <v>615</v>
      </c>
      <c r="K42" s="798" t="s">
        <v>616</v>
      </c>
      <c r="L42" s="799"/>
      <c r="M42" s="799"/>
      <c r="N42" s="800" t="s">
        <v>377</v>
      </c>
      <c r="O42" s="803" t="s">
        <v>613</v>
      </c>
      <c r="P42" s="806" t="s">
        <v>107</v>
      </c>
      <c r="Q42" s="928"/>
      <c r="R42" s="928"/>
      <c r="S42" s="928"/>
      <c r="T42" s="915"/>
      <c r="U42" s="915"/>
      <c r="V42" s="916"/>
    </row>
    <row r="43" spans="1:22" s="9" customFormat="1" ht="33" customHeight="1">
      <c r="A43" s="922"/>
      <c r="B43" s="728"/>
      <c r="C43" s="777"/>
      <c r="D43" s="729"/>
      <c r="E43" s="925"/>
      <c r="F43" s="927"/>
      <c r="G43" s="747" t="s">
        <v>613</v>
      </c>
      <c r="H43" s="746" t="s">
        <v>613</v>
      </c>
      <c r="I43" s="744" t="s">
        <v>80</v>
      </c>
      <c r="J43" s="731" t="s">
        <v>2138</v>
      </c>
      <c r="K43" s="732" t="s">
        <v>2137</v>
      </c>
      <c r="L43" s="730" t="s">
        <v>613</v>
      </c>
      <c r="M43" s="730" t="s">
        <v>613</v>
      </c>
      <c r="N43" s="733" t="s">
        <v>377</v>
      </c>
      <c r="O43" s="804" t="s">
        <v>613</v>
      </c>
      <c r="P43" s="807" t="s">
        <v>108</v>
      </c>
      <c r="Q43" s="929"/>
      <c r="R43" s="929"/>
      <c r="S43" s="929"/>
      <c r="T43" s="917"/>
      <c r="U43" s="917"/>
      <c r="V43" s="918"/>
    </row>
    <row r="44" spans="1:22" s="3" customFormat="1" ht="33" customHeight="1" thickBot="1">
      <c r="A44" s="923"/>
      <c r="B44" s="801" t="s">
        <v>81</v>
      </c>
      <c r="C44" s="802"/>
      <c r="D44" s="736"/>
      <c r="E44" s="737" t="s">
        <v>82</v>
      </c>
      <c r="F44" s="743" t="s">
        <v>82</v>
      </c>
      <c r="G44" s="748"/>
      <c r="H44" s="749"/>
      <c r="I44" s="745" t="s">
        <v>2137</v>
      </c>
      <c r="J44" s="739"/>
      <c r="K44" s="740" t="s">
        <v>616</v>
      </c>
      <c r="L44" s="738"/>
      <c r="M44" s="741" t="s">
        <v>106</v>
      </c>
      <c r="N44" s="742" t="s">
        <v>378</v>
      </c>
      <c r="O44" s="805"/>
      <c r="P44" s="808" t="s">
        <v>109</v>
      </c>
      <c r="Q44" s="930"/>
      <c r="R44" s="930"/>
      <c r="S44" s="930"/>
      <c r="T44" s="919"/>
      <c r="U44" s="919"/>
      <c r="V44" s="920"/>
    </row>
    <row r="45" spans="1:22" s="9" customFormat="1" ht="33" customHeight="1" thickTop="1">
      <c r="A45" s="921" t="s">
        <v>1795</v>
      </c>
      <c r="B45" s="791"/>
      <c r="C45" s="792"/>
      <c r="D45" s="793"/>
      <c r="E45" s="924" t="s">
        <v>612</v>
      </c>
      <c r="F45" s="926" t="s">
        <v>612</v>
      </c>
      <c r="G45" s="794"/>
      <c r="H45" s="795" t="s">
        <v>613</v>
      </c>
      <c r="I45" s="796" t="s">
        <v>614</v>
      </c>
      <c r="J45" s="797" t="s">
        <v>615</v>
      </c>
      <c r="K45" s="798" t="s">
        <v>616</v>
      </c>
      <c r="L45" s="799"/>
      <c r="M45" s="799"/>
      <c r="N45" s="800" t="s">
        <v>377</v>
      </c>
      <c r="O45" s="803" t="s">
        <v>613</v>
      </c>
      <c r="P45" s="806" t="s">
        <v>107</v>
      </c>
      <c r="Q45" s="928"/>
      <c r="R45" s="928"/>
      <c r="S45" s="928"/>
      <c r="T45" s="915"/>
      <c r="U45" s="915"/>
      <c r="V45" s="916"/>
    </row>
    <row r="46" spans="1:22" s="9" customFormat="1" ht="33" customHeight="1">
      <c r="A46" s="922"/>
      <c r="B46" s="728"/>
      <c r="C46" s="777"/>
      <c r="D46" s="729"/>
      <c r="E46" s="925"/>
      <c r="F46" s="927"/>
      <c r="G46" s="747" t="s">
        <v>613</v>
      </c>
      <c r="H46" s="746" t="s">
        <v>613</v>
      </c>
      <c r="I46" s="744" t="s">
        <v>80</v>
      </c>
      <c r="J46" s="731" t="s">
        <v>2138</v>
      </c>
      <c r="K46" s="732" t="s">
        <v>2137</v>
      </c>
      <c r="L46" s="730" t="s">
        <v>613</v>
      </c>
      <c r="M46" s="730" t="s">
        <v>613</v>
      </c>
      <c r="N46" s="733" t="s">
        <v>377</v>
      </c>
      <c r="O46" s="804" t="s">
        <v>613</v>
      </c>
      <c r="P46" s="807" t="s">
        <v>108</v>
      </c>
      <c r="Q46" s="929"/>
      <c r="R46" s="929"/>
      <c r="S46" s="929"/>
      <c r="T46" s="917"/>
      <c r="U46" s="917"/>
      <c r="V46" s="918"/>
    </row>
    <row r="47" spans="1:22" s="3" customFormat="1" ht="33" customHeight="1" thickBot="1">
      <c r="A47" s="923"/>
      <c r="B47" s="734" t="s">
        <v>81</v>
      </c>
      <c r="C47" s="802"/>
      <c r="D47" s="736"/>
      <c r="E47" s="737" t="s">
        <v>82</v>
      </c>
      <c r="F47" s="743" t="s">
        <v>82</v>
      </c>
      <c r="G47" s="748"/>
      <c r="H47" s="749"/>
      <c r="I47" s="745" t="s">
        <v>2137</v>
      </c>
      <c r="J47" s="739"/>
      <c r="K47" s="740" t="s">
        <v>616</v>
      </c>
      <c r="L47" s="738"/>
      <c r="M47" s="741" t="s">
        <v>106</v>
      </c>
      <c r="N47" s="742" t="s">
        <v>378</v>
      </c>
      <c r="O47" s="805"/>
      <c r="P47" s="808" t="s">
        <v>109</v>
      </c>
      <c r="Q47" s="930"/>
      <c r="R47" s="930"/>
      <c r="S47" s="930"/>
      <c r="T47" s="919"/>
      <c r="U47" s="919"/>
      <c r="V47" s="920"/>
    </row>
    <row r="48" spans="1:22" s="9" customFormat="1" ht="33" customHeight="1" thickTop="1">
      <c r="A48" s="921" t="s">
        <v>1794</v>
      </c>
      <c r="B48" s="791"/>
      <c r="C48" s="792"/>
      <c r="D48" s="793"/>
      <c r="E48" s="924" t="s">
        <v>612</v>
      </c>
      <c r="F48" s="926" t="s">
        <v>612</v>
      </c>
      <c r="G48" s="794"/>
      <c r="H48" s="795" t="s">
        <v>613</v>
      </c>
      <c r="I48" s="796" t="s">
        <v>614</v>
      </c>
      <c r="J48" s="797" t="s">
        <v>615</v>
      </c>
      <c r="K48" s="798" t="s">
        <v>616</v>
      </c>
      <c r="L48" s="799"/>
      <c r="M48" s="799"/>
      <c r="N48" s="800" t="s">
        <v>377</v>
      </c>
      <c r="O48" s="803" t="s">
        <v>613</v>
      </c>
      <c r="P48" s="806" t="s">
        <v>107</v>
      </c>
      <c r="Q48" s="928"/>
      <c r="R48" s="928"/>
      <c r="S48" s="928"/>
      <c r="T48" s="915"/>
      <c r="U48" s="915"/>
      <c r="V48" s="916"/>
    </row>
    <row r="49" spans="1:22" s="9" customFormat="1" ht="33" customHeight="1">
      <c r="A49" s="922"/>
      <c r="B49" s="728"/>
      <c r="C49" s="777"/>
      <c r="D49" s="729"/>
      <c r="E49" s="925"/>
      <c r="F49" s="927"/>
      <c r="G49" s="747" t="s">
        <v>613</v>
      </c>
      <c r="H49" s="746" t="s">
        <v>613</v>
      </c>
      <c r="I49" s="744" t="s">
        <v>80</v>
      </c>
      <c r="J49" s="731" t="s">
        <v>2138</v>
      </c>
      <c r="K49" s="732" t="s">
        <v>2137</v>
      </c>
      <c r="L49" s="730" t="s">
        <v>613</v>
      </c>
      <c r="M49" s="730" t="s">
        <v>613</v>
      </c>
      <c r="N49" s="733" t="s">
        <v>377</v>
      </c>
      <c r="O49" s="804" t="s">
        <v>613</v>
      </c>
      <c r="P49" s="807" t="s">
        <v>108</v>
      </c>
      <c r="Q49" s="929"/>
      <c r="R49" s="929"/>
      <c r="S49" s="929"/>
      <c r="T49" s="917"/>
      <c r="U49" s="917"/>
      <c r="V49" s="918"/>
    </row>
    <row r="50" spans="1:22" s="3" customFormat="1" ht="33" customHeight="1" thickBot="1">
      <c r="A50" s="923"/>
      <c r="B50" s="734" t="s">
        <v>81</v>
      </c>
      <c r="C50" s="802"/>
      <c r="D50" s="736"/>
      <c r="E50" s="737" t="s">
        <v>82</v>
      </c>
      <c r="F50" s="743" t="s">
        <v>82</v>
      </c>
      <c r="G50" s="748"/>
      <c r="H50" s="749"/>
      <c r="I50" s="745" t="s">
        <v>2137</v>
      </c>
      <c r="J50" s="739"/>
      <c r="K50" s="740" t="s">
        <v>616</v>
      </c>
      <c r="L50" s="738"/>
      <c r="M50" s="741" t="s">
        <v>106</v>
      </c>
      <c r="N50" s="742" t="s">
        <v>378</v>
      </c>
      <c r="O50" s="805"/>
      <c r="P50" s="808" t="s">
        <v>109</v>
      </c>
      <c r="Q50" s="930"/>
      <c r="R50" s="930"/>
      <c r="S50" s="930"/>
      <c r="T50" s="919"/>
      <c r="U50" s="919"/>
      <c r="V50" s="920"/>
    </row>
    <row r="51" spans="1:22" s="9" customFormat="1" ht="33" customHeight="1" thickTop="1">
      <c r="A51" s="921" t="s">
        <v>105</v>
      </c>
      <c r="B51" s="791"/>
      <c r="C51" s="792"/>
      <c r="D51" s="793"/>
      <c r="E51" s="924" t="s">
        <v>612</v>
      </c>
      <c r="F51" s="926" t="s">
        <v>612</v>
      </c>
      <c r="G51" s="794"/>
      <c r="H51" s="795" t="s">
        <v>613</v>
      </c>
      <c r="I51" s="796" t="s">
        <v>614</v>
      </c>
      <c r="J51" s="797" t="s">
        <v>615</v>
      </c>
      <c r="K51" s="798" t="s">
        <v>616</v>
      </c>
      <c r="L51" s="799"/>
      <c r="M51" s="799"/>
      <c r="N51" s="800" t="s">
        <v>377</v>
      </c>
      <c r="O51" s="803" t="s">
        <v>613</v>
      </c>
      <c r="P51" s="806" t="s">
        <v>107</v>
      </c>
      <c r="Q51" s="928"/>
      <c r="R51" s="928"/>
      <c r="S51" s="928"/>
      <c r="T51" s="915"/>
      <c r="U51" s="915"/>
      <c r="V51" s="916"/>
    </row>
    <row r="52" spans="1:22" s="9" customFormat="1" ht="33" customHeight="1">
      <c r="A52" s="922"/>
      <c r="B52" s="728"/>
      <c r="C52" s="777"/>
      <c r="D52" s="729"/>
      <c r="E52" s="925"/>
      <c r="F52" s="927"/>
      <c r="G52" s="747" t="s">
        <v>613</v>
      </c>
      <c r="H52" s="746" t="s">
        <v>613</v>
      </c>
      <c r="I52" s="744" t="s">
        <v>80</v>
      </c>
      <c r="J52" s="731" t="s">
        <v>2138</v>
      </c>
      <c r="K52" s="732" t="s">
        <v>2137</v>
      </c>
      <c r="L52" s="730" t="s">
        <v>613</v>
      </c>
      <c r="M52" s="730" t="s">
        <v>613</v>
      </c>
      <c r="N52" s="733" t="s">
        <v>377</v>
      </c>
      <c r="O52" s="804" t="s">
        <v>613</v>
      </c>
      <c r="P52" s="807" t="s">
        <v>108</v>
      </c>
      <c r="Q52" s="929"/>
      <c r="R52" s="929"/>
      <c r="S52" s="929"/>
      <c r="T52" s="917"/>
      <c r="U52" s="917"/>
      <c r="V52" s="918"/>
    </row>
    <row r="53" spans="1:22" s="3" customFormat="1" ht="33" customHeight="1" thickBot="1">
      <c r="A53" s="923"/>
      <c r="B53" s="734" t="s">
        <v>81</v>
      </c>
      <c r="C53" s="802"/>
      <c r="D53" s="736"/>
      <c r="E53" s="737" t="s">
        <v>82</v>
      </c>
      <c r="F53" s="743" t="s">
        <v>82</v>
      </c>
      <c r="G53" s="748"/>
      <c r="H53" s="749"/>
      <c r="I53" s="745" t="s">
        <v>2137</v>
      </c>
      <c r="J53" s="739"/>
      <c r="K53" s="740" t="s">
        <v>616</v>
      </c>
      <c r="L53" s="738"/>
      <c r="M53" s="741" t="s">
        <v>106</v>
      </c>
      <c r="N53" s="742" t="s">
        <v>378</v>
      </c>
      <c r="O53" s="805"/>
      <c r="P53" s="808" t="s">
        <v>109</v>
      </c>
      <c r="Q53" s="930"/>
      <c r="R53" s="930"/>
      <c r="S53" s="930"/>
      <c r="T53" s="919"/>
      <c r="U53" s="919"/>
      <c r="V53" s="920"/>
    </row>
    <row r="54" spans="1:22" s="9" customFormat="1" ht="33" customHeight="1" thickTop="1">
      <c r="A54" s="953" t="s">
        <v>2628</v>
      </c>
      <c r="B54" s="782"/>
      <c r="C54" s="783"/>
      <c r="D54" s="784"/>
      <c r="E54" s="1055" t="s">
        <v>612</v>
      </c>
      <c r="F54" s="1056" t="s">
        <v>612</v>
      </c>
      <c r="G54" s="785"/>
      <c r="H54" s="786" t="s">
        <v>613</v>
      </c>
      <c r="I54" s="787" t="s">
        <v>614</v>
      </c>
      <c r="J54" s="788" t="s">
        <v>615</v>
      </c>
      <c r="K54" s="789" t="s">
        <v>616</v>
      </c>
      <c r="L54" s="752"/>
      <c r="M54" s="752"/>
      <c r="N54" s="790" t="s">
        <v>377</v>
      </c>
      <c r="O54" s="803" t="s">
        <v>613</v>
      </c>
      <c r="P54" s="806" t="s">
        <v>107</v>
      </c>
      <c r="Q54" s="1028"/>
      <c r="R54" s="1028"/>
      <c r="S54" s="1028"/>
      <c r="T54" s="993"/>
      <c r="U54" s="993"/>
      <c r="V54" s="994"/>
    </row>
    <row r="55" spans="1:22" s="9" customFormat="1" ht="33" customHeight="1">
      <c r="A55" s="922"/>
      <c r="B55" s="728"/>
      <c r="C55" s="777"/>
      <c r="D55" s="729"/>
      <c r="E55" s="925"/>
      <c r="F55" s="927"/>
      <c r="G55" s="747" t="s">
        <v>613</v>
      </c>
      <c r="H55" s="746" t="s">
        <v>613</v>
      </c>
      <c r="I55" s="744" t="s">
        <v>80</v>
      </c>
      <c r="J55" s="731" t="s">
        <v>2138</v>
      </c>
      <c r="K55" s="732" t="s">
        <v>2137</v>
      </c>
      <c r="L55" s="730" t="s">
        <v>613</v>
      </c>
      <c r="M55" s="730" t="s">
        <v>613</v>
      </c>
      <c r="N55" s="733" t="s">
        <v>377</v>
      </c>
      <c r="O55" s="804" t="s">
        <v>613</v>
      </c>
      <c r="P55" s="807" t="s">
        <v>108</v>
      </c>
      <c r="Q55" s="929"/>
      <c r="R55" s="929"/>
      <c r="S55" s="929"/>
      <c r="T55" s="917"/>
      <c r="U55" s="917"/>
      <c r="V55" s="918"/>
    </row>
    <row r="56" spans="1:22" s="3" customFormat="1" ht="33" customHeight="1" thickBot="1">
      <c r="A56" s="923"/>
      <c r="B56" s="734" t="s">
        <v>81</v>
      </c>
      <c r="C56" s="778"/>
      <c r="D56" s="736"/>
      <c r="E56" s="737" t="s">
        <v>82</v>
      </c>
      <c r="F56" s="743" t="s">
        <v>82</v>
      </c>
      <c r="G56" s="748"/>
      <c r="H56" s="749"/>
      <c r="I56" s="745" t="s">
        <v>2137</v>
      </c>
      <c r="J56" s="739"/>
      <c r="K56" s="740" t="s">
        <v>616</v>
      </c>
      <c r="L56" s="738"/>
      <c r="M56" s="741" t="s">
        <v>106</v>
      </c>
      <c r="N56" s="742" t="s">
        <v>378</v>
      </c>
      <c r="O56" s="805"/>
      <c r="P56" s="808" t="s">
        <v>109</v>
      </c>
      <c r="Q56" s="930"/>
      <c r="R56" s="930"/>
      <c r="S56" s="930"/>
      <c r="T56" s="919"/>
      <c r="U56" s="919"/>
      <c r="V56" s="920"/>
    </row>
    <row r="57" spans="1:23" s="9" customFormat="1" ht="24.75" customHeight="1" thickTop="1">
      <c r="A57" s="895" t="s">
        <v>2629</v>
      </c>
      <c r="B57" s="896"/>
      <c r="C57" s="897"/>
      <c r="D57" s="896"/>
      <c r="E57" s="896"/>
      <c r="F57" s="898"/>
      <c r="G57" s="904" t="s">
        <v>2630</v>
      </c>
      <c r="H57" s="905"/>
      <c r="I57" s="906" t="s">
        <v>1849</v>
      </c>
      <c r="J57" s="907"/>
      <c r="K57" s="907"/>
      <c r="L57" s="907"/>
      <c r="M57" s="907"/>
      <c r="N57" s="907"/>
      <c r="O57" s="907"/>
      <c r="P57" s="907"/>
      <c r="Q57" s="907"/>
      <c r="R57" s="907"/>
      <c r="S57" s="907"/>
      <c r="T57" s="907"/>
      <c r="U57" s="907"/>
      <c r="V57" s="908"/>
      <c r="W57" s="25"/>
    </row>
    <row r="58" spans="1:23" s="9" customFormat="1" ht="24.75" customHeight="1">
      <c r="A58" s="899"/>
      <c r="B58" s="897"/>
      <c r="C58" s="897"/>
      <c r="D58" s="897"/>
      <c r="E58" s="897"/>
      <c r="F58" s="900"/>
      <c r="G58" s="229"/>
      <c r="H58" s="230"/>
      <c r="I58" s="909"/>
      <c r="J58" s="910"/>
      <c r="K58" s="910"/>
      <c r="L58" s="910"/>
      <c r="M58" s="910"/>
      <c r="N58" s="910"/>
      <c r="O58" s="910"/>
      <c r="P58" s="910"/>
      <c r="Q58" s="910"/>
      <c r="R58" s="910"/>
      <c r="S58" s="910"/>
      <c r="T58" s="910"/>
      <c r="U58" s="910"/>
      <c r="V58" s="911"/>
      <c r="W58" s="25"/>
    </row>
    <row r="59" spans="1:23" s="3" customFormat="1" ht="36.75" customHeight="1" thickBot="1">
      <c r="A59" s="901"/>
      <c r="B59" s="902"/>
      <c r="C59" s="902"/>
      <c r="D59" s="902"/>
      <c r="E59" s="902"/>
      <c r="F59" s="903"/>
      <c r="G59" s="231"/>
      <c r="H59" s="232"/>
      <c r="I59" s="912"/>
      <c r="J59" s="913"/>
      <c r="K59" s="913"/>
      <c r="L59" s="913"/>
      <c r="M59" s="913"/>
      <c r="N59" s="913"/>
      <c r="O59" s="913"/>
      <c r="P59" s="913"/>
      <c r="Q59" s="913"/>
      <c r="R59" s="913"/>
      <c r="S59" s="913"/>
      <c r="T59" s="913"/>
      <c r="U59" s="913"/>
      <c r="V59" s="914"/>
      <c r="W59" s="26"/>
    </row>
    <row r="60" spans="1:22" ht="17.25" thickTop="1">
      <c r="A60" s="27"/>
      <c r="M60" s="29"/>
      <c r="N60" s="29"/>
      <c r="Q60" s="30"/>
      <c r="R60" s="30"/>
      <c r="S60" s="30"/>
      <c r="T60" s="30"/>
      <c r="U60" s="31"/>
      <c r="V60" s="31"/>
    </row>
  </sheetData>
  <mergeCells count="124">
    <mergeCell ref="A54:A56"/>
    <mergeCell ref="E54:E55"/>
    <mergeCell ref="F54:F55"/>
    <mergeCell ref="E51:E52"/>
    <mergeCell ref="F51:F52"/>
    <mergeCell ref="A51:A53"/>
    <mergeCell ref="Q45:S47"/>
    <mergeCell ref="T54:V56"/>
    <mergeCell ref="Q54:S56"/>
    <mergeCell ref="Q51:S53"/>
    <mergeCell ref="T48:V50"/>
    <mergeCell ref="T45:V47"/>
    <mergeCell ref="T51:V53"/>
    <mergeCell ref="J36:J38"/>
    <mergeCell ref="L36:L37"/>
    <mergeCell ref="K36:K38"/>
    <mergeCell ref="F45:F46"/>
    <mergeCell ref="A48:A50"/>
    <mergeCell ref="E48:E49"/>
    <mergeCell ref="F48:F49"/>
    <mergeCell ref="Q48:S50"/>
    <mergeCell ref="T20:V22"/>
    <mergeCell ref="A23:A25"/>
    <mergeCell ref="E23:E24"/>
    <mergeCell ref="F23:F24"/>
    <mergeCell ref="Q23:S25"/>
    <mergeCell ref="T23:V25"/>
    <mergeCell ref="A20:A22"/>
    <mergeCell ref="E20:E21"/>
    <mergeCell ref="F20:F21"/>
    <mergeCell ref="Q20:S22"/>
    <mergeCell ref="T17:V19"/>
    <mergeCell ref="A11:A13"/>
    <mergeCell ref="E11:E12"/>
    <mergeCell ref="F11:F12"/>
    <mergeCell ref="Q11:S13"/>
    <mergeCell ref="A17:A19"/>
    <mergeCell ref="E17:E18"/>
    <mergeCell ref="F17:F18"/>
    <mergeCell ref="Q17:S19"/>
    <mergeCell ref="E4:F4"/>
    <mergeCell ref="Q8:V10"/>
    <mergeCell ref="A14:A16"/>
    <mergeCell ref="E14:E15"/>
    <mergeCell ref="F14:F15"/>
    <mergeCell ref="Q14:S16"/>
    <mergeCell ref="T14:V16"/>
    <mergeCell ref="K8:K10"/>
    <mergeCell ref="L8:L10"/>
    <mergeCell ref="O8:O10"/>
    <mergeCell ref="E6:E7"/>
    <mergeCell ref="F6:F7"/>
    <mergeCell ref="I6:I7"/>
    <mergeCell ref="P6:P7"/>
    <mergeCell ref="L5:L6"/>
    <mergeCell ref="J5:J7"/>
    <mergeCell ref="K5:K7"/>
    <mergeCell ref="G4:H4"/>
    <mergeCell ref="I4:K4"/>
    <mergeCell ref="Q36:V36"/>
    <mergeCell ref="Q37:V37"/>
    <mergeCell ref="I8:I10"/>
    <mergeCell ref="J8:J10"/>
    <mergeCell ref="L4:P4"/>
    <mergeCell ref="Q5:V5"/>
    <mergeCell ref="P8:P10"/>
    <mergeCell ref="T11:V13"/>
    <mergeCell ref="A1:J1"/>
    <mergeCell ref="K1:V1"/>
    <mergeCell ref="K3:T3"/>
    <mergeCell ref="E35:F35"/>
    <mergeCell ref="G35:H35"/>
    <mergeCell ref="I35:K35"/>
    <mergeCell ref="L35:P35"/>
    <mergeCell ref="Q6:V6"/>
    <mergeCell ref="A8:A10"/>
    <mergeCell ref="B8:B10"/>
    <mergeCell ref="E37:E38"/>
    <mergeCell ref="F37:F38"/>
    <mergeCell ref="A33:J34"/>
    <mergeCell ref="I26:V28"/>
    <mergeCell ref="A26:F28"/>
    <mergeCell ref="G26:H26"/>
    <mergeCell ref="K33:T33"/>
    <mergeCell ref="K34:T34"/>
    <mergeCell ref="I37:I38"/>
    <mergeCell ref="P37:P38"/>
    <mergeCell ref="A39:A41"/>
    <mergeCell ref="B39:B41"/>
    <mergeCell ref="C39:C41"/>
    <mergeCell ref="D39:D41"/>
    <mergeCell ref="E39:E41"/>
    <mergeCell ref="F39:F41"/>
    <mergeCell ref="G39:H39"/>
    <mergeCell ref="I39:I41"/>
    <mergeCell ref="O39:O41"/>
    <mergeCell ref="P39:P41"/>
    <mergeCell ref="Q39:V41"/>
    <mergeCell ref="G40:H40"/>
    <mergeCell ref="J39:J41"/>
    <mergeCell ref="K39:K41"/>
    <mergeCell ref="L39:L41"/>
    <mergeCell ref="M39:M41"/>
    <mergeCell ref="N39:N41"/>
    <mergeCell ref="A57:F59"/>
    <mergeCell ref="G57:H57"/>
    <mergeCell ref="I57:V59"/>
    <mergeCell ref="T42:V44"/>
    <mergeCell ref="A42:A44"/>
    <mergeCell ref="E42:E43"/>
    <mergeCell ref="F42:F43"/>
    <mergeCell ref="Q42:S44"/>
    <mergeCell ref="A45:A47"/>
    <mergeCell ref="E45:E46"/>
    <mergeCell ref="K2:T2"/>
    <mergeCell ref="A2:J3"/>
    <mergeCell ref="A32:J32"/>
    <mergeCell ref="K32:V32"/>
    <mergeCell ref="C8:C10"/>
    <mergeCell ref="D8:D10"/>
    <mergeCell ref="G9:H9"/>
    <mergeCell ref="E8:E10"/>
    <mergeCell ref="G8:H8"/>
    <mergeCell ref="F8:F10"/>
  </mergeCells>
  <printOptions/>
  <pageMargins left="0.38" right="0.28" top="0.35" bottom="0.28" header="0.36" footer="0.26"/>
  <pageSetup horizontalDpi="1200" verticalDpi="1200" orientation="landscape" paperSize="9" scale="66" r:id="rId4"/>
  <drawing r:id="rId3"/>
  <legacyDrawing r:id="rId2"/>
</worksheet>
</file>

<file path=xl/worksheets/sheet9.xml><?xml version="1.0" encoding="utf-8"?>
<worksheet xmlns="http://schemas.openxmlformats.org/spreadsheetml/2006/main" xmlns:r="http://schemas.openxmlformats.org/officeDocument/2006/relationships">
  <sheetPr codeName="Sheet20"/>
  <dimension ref="A1:AA215"/>
  <sheetViews>
    <sheetView workbookViewId="0" topLeftCell="A1">
      <selection activeCell="B1" sqref="B1"/>
    </sheetView>
  </sheetViews>
  <sheetFormatPr defaultColWidth="9.00390625" defaultRowHeight="16.5"/>
  <cols>
    <col min="1" max="1" width="1.25" style="87" customWidth="1"/>
    <col min="2" max="2" width="5.00390625" style="209" customWidth="1"/>
    <col min="3" max="3" width="3.00390625" style="39" customWidth="1"/>
    <col min="4" max="4" width="11.50390625" style="39" customWidth="1"/>
    <col min="5" max="7" width="12.375" style="89" customWidth="1"/>
    <col min="8" max="8" width="14.375" style="89" customWidth="1"/>
    <col min="9" max="9" width="13.25390625" style="89" customWidth="1"/>
    <col min="10" max="10" width="20.875" style="89" customWidth="1"/>
    <col min="11" max="12" width="12.50390625" style="90" customWidth="1"/>
    <col min="13" max="16384" width="9.00390625" style="88" customWidth="1"/>
  </cols>
  <sheetData>
    <row r="1" spans="1:4" s="263" customFormat="1" ht="16.5">
      <c r="A1" s="262"/>
      <c r="B1" s="264"/>
      <c r="C1" s="265"/>
      <c r="D1" s="265"/>
    </row>
    <row r="2" spans="2:11" ht="21.75" customHeight="1">
      <c r="B2" s="550" t="s">
        <v>18</v>
      </c>
      <c r="C2" s="540"/>
      <c r="D2" s="541"/>
      <c r="E2" s="542"/>
      <c r="F2" s="542"/>
      <c r="G2" s="542"/>
      <c r="H2" s="542"/>
      <c r="I2" s="542"/>
      <c r="J2" s="542"/>
      <c r="K2" s="551"/>
    </row>
    <row r="3" spans="2:10" ht="18.75" customHeight="1">
      <c r="B3" s="511" t="s">
        <v>897</v>
      </c>
      <c r="C3" s="88"/>
      <c r="G3" s="91"/>
      <c r="H3" s="91"/>
      <c r="I3" s="91"/>
      <c r="J3" s="91"/>
    </row>
    <row r="4" spans="2:10" ht="18.75" customHeight="1">
      <c r="B4" s="511" t="s">
        <v>898</v>
      </c>
      <c r="C4" s="88"/>
      <c r="G4" s="91"/>
      <c r="H4" s="91"/>
      <c r="I4" s="91"/>
      <c r="J4" s="91"/>
    </row>
    <row r="5" spans="2:12" ht="18.75" customHeight="1">
      <c r="B5" s="511" t="s">
        <v>901</v>
      </c>
      <c r="C5" s="88"/>
      <c r="H5" s="92"/>
      <c r="I5" s="93"/>
      <c r="J5" s="93"/>
      <c r="K5" s="94"/>
      <c r="L5" s="95"/>
    </row>
    <row r="6" spans="2:12" ht="18.75" customHeight="1">
      <c r="B6" s="511" t="s">
        <v>898</v>
      </c>
      <c r="C6" s="88"/>
      <c r="H6" s="92"/>
      <c r="I6" s="93"/>
      <c r="J6" s="93"/>
      <c r="K6" s="94"/>
      <c r="L6" s="95"/>
    </row>
    <row r="7" spans="2:3" ht="18.75" customHeight="1">
      <c r="B7" s="511" t="s">
        <v>14</v>
      </c>
      <c r="C7" s="88"/>
    </row>
    <row r="8" spans="2:3" ht="18.75" customHeight="1" thickBot="1">
      <c r="B8" s="511" t="s">
        <v>899</v>
      </c>
      <c r="C8" s="88"/>
    </row>
    <row r="9" spans="2:12" ht="18" customHeight="1" thickBot="1" thickTop="1">
      <c r="B9" s="1076" t="s">
        <v>102</v>
      </c>
      <c r="C9" s="1077"/>
      <c r="D9" s="1078"/>
      <c r="E9" s="96" t="s">
        <v>1303</v>
      </c>
      <c r="F9" s="97"/>
      <c r="G9" s="96" t="s">
        <v>1304</v>
      </c>
      <c r="H9" s="97"/>
      <c r="I9" s="96" t="s">
        <v>1305</v>
      </c>
      <c r="J9" s="97"/>
      <c r="K9" s="98" t="s">
        <v>1306</v>
      </c>
      <c r="L9" s="99"/>
    </row>
    <row r="10" spans="2:12" ht="18" thickBot="1" thickTop="1">
      <c r="B10" s="1079"/>
      <c r="C10" s="1080"/>
      <c r="D10" s="1081"/>
      <c r="E10" s="100" t="s">
        <v>1307</v>
      </c>
      <c r="F10" s="101" t="s">
        <v>1308</v>
      </c>
      <c r="G10" s="102" t="s">
        <v>1309</v>
      </c>
      <c r="H10" s="103" t="s">
        <v>1310</v>
      </c>
      <c r="I10" s="100" t="s">
        <v>1311</v>
      </c>
      <c r="J10" s="101" t="s">
        <v>1312</v>
      </c>
      <c r="K10" s="104" t="s">
        <v>1314</v>
      </c>
      <c r="L10" s="105" t="s">
        <v>1315</v>
      </c>
    </row>
    <row r="11" spans="2:12" ht="20.25" customHeight="1" thickTop="1">
      <c r="B11" s="106" t="s">
        <v>1316</v>
      </c>
      <c r="C11" s="107" t="s">
        <v>1317</v>
      </c>
      <c r="D11" s="40"/>
      <c r="E11" s="513">
        <v>39540</v>
      </c>
      <c r="F11" s="512">
        <f>E11+7</f>
        <v>39547</v>
      </c>
      <c r="G11" s="513">
        <v>39540</v>
      </c>
      <c r="H11" s="512">
        <f>G11+7</f>
        <v>39547</v>
      </c>
      <c r="I11" s="513">
        <v>39540</v>
      </c>
      <c r="J11" s="512">
        <f>I11+7</f>
        <v>39547</v>
      </c>
      <c r="K11" s="238">
        <v>38989</v>
      </c>
      <c r="L11" s="239">
        <v>38989</v>
      </c>
    </row>
    <row r="12" spans="2:12" ht="16.5">
      <c r="B12" s="110" t="s">
        <v>1318</v>
      </c>
      <c r="C12" s="111" t="s">
        <v>118</v>
      </c>
      <c r="D12" s="112"/>
      <c r="E12" s="113" t="s">
        <v>900</v>
      </c>
      <c r="F12" s="114" t="str">
        <f>E12</f>
        <v>ETF 0056  </v>
      </c>
      <c r="G12" s="113" t="s">
        <v>902</v>
      </c>
      <c r="H12" s="114" t="str">
        <f>G12</f>
        <v>ETF 0050  </v>
      </c>
      <c r="I12" s="113" t="s">
        <v>15</v>
      </c>
      <c r="J12" s="114" t="str">
        <f>I12</f>
        <v>中鋼</v>
      </c>
      <c r="K12" s="115" t="s">
        <v>1692</v>
      </c>
      <c r="L12" s="116" t="str">
        <f>K12</f>
        <v>大立光電</v>
      </c>
    </row>
    <row r="13" spans="1:12" s="120" customFormat="1" ht="18.75" customHeight="1">
      <c r="A13" s="117"/>
      <c r="B13" s="110" t="s">
        <v>1202</v>
      </c>
      <c r="C13" s="111" t="s">
        <v>1203</v>
      </c>
      <c r="D13" s="112"/>
      <c r="E13" s="118">
        <v>100000</v>
      </c>
      <c r="F13" s="119">
        <v>100000</v>
      </c>
      <c r="G13" s="118">
        <v>100000</v>
      </c>
      <c r="H13" s="119">
        <v>100000</v>
      </c>
      <c r="I13" s="118">
        <v>100000</v>
      </c>
      <c r="J13" s="119">
        <v>100000</v>
      </c>
      <c r="K13" s="118">
        <v>10000</v>
      </c>
      <c r="L13" s="119">
        <v>10000</v>
      </c>
    </row>
    <row r="14" spans="1:12" s="525" customFormat="1" ht="18.75" customHeight="1">
      <c r="A14" s="514"/>
      <c r="B14" s="515" t="s">
        <v>1204</v>
      </c>
      <c r="C14" s="516" t="s">
        <v>1205</v>
      </c>
      <c r="D14" s="517"/>
      <c r="E14" s="518">
        <v>25.65</v>
      </c>
      <c r="F14" s="519">
        <v>25.65</v>
      </c>
      <c r="G14" s="520">
        <v>60.9</v>
      </c>
      <c r="H14" s="521">
        <v>61.95</v>
      </c>
      <c r="I14" s="522">
        <v>47.2</v>
      </c>
      <c r="J14" s="521">
        <v>47.7</v>
      </c>
      <c r="K14" s="523">
        <v>672</v>
      </c>
      <c r="L14" s="524">
        <v>684</v>
      </c>
    </row>
    <row r="15" spans="1:12" s="127" customFormat="1" ht="19.5" customHeight="1">
      <c r="A15" s="121"/>
      <c r="B15" s="122" t="s">
        <v>1206</v>
      </c>
      <c r="C15" s="123" t="s">
        <v>1207</v>
      </c>
      <c r="D15" s="124"/>
      <c r="E15" s="125">
        <f aca="true" t="shared" si="0" ref="E15:L15">E13*E14</f>
        <v>2565000</v>
      </c>
      <c r="F15" s="126">
        <f t="shared" si="0"/>
        <v>2565000</v>
      </c>
      <c r="G15" s="125">
        <f t="shared" si="0"/>
        <v>6090000</v>
      </c>
      <c r="H15" s="126">
        <f t="shared" si="0"/>
        <v>6195000</v>
      </c>
      <c r="I15" s="125">
        <f t="shared" si="0"/>
        <v>4720000</v>
      </c>
      <c r="J15" s="126">
        <f t="shared" si="0"/>
        <v>4770000</v>
      </c>
      <c r="K15" s="125">
        <f t="shared" si="0"/>
        <v>6720000</v>
      </c>
      <c r="L15" s="126">
        <f t="shared" si="0"/>
        <v>6840000</v>
      </c>
    </row>
    <row r="16" spans="2:12" ht="34.5" customHeight="1">
      <c r="B16" s="110" t="s">
        <v>1208</v>
      </c>
      <c r="C16" s="1074" t="s">
        <v>1693</v>
      </c>
      <c r="D16" s="1075"/>
      <c r="E16" s="128">
        <f aca="true" t="shared" si="1" ref="E16:L16">INT(E15*0.001425)</f>
        <v>3655</v>
      </c>
      <c r="F16" s="129">
        <f t="shared" si="1"/>
        <v>3655</v>
      </c>
      <c r="G16" s="125">
        <f t="shared" si="1"/>
        <v>8678</v>
      </c>
      <c r="H16" s="126">
        <f t="shared" si="1"/>
        <v>8827</v>
      </c>
      <c r="I16" s="125">
        <f t="shared" si="1"/>
        <v>6726</v>
      </c>
      <c r="J16" s="126">
        <f t="shared" si="1"/>
        <v>6797</v>
      </c>
      <c r="K16" s="125">
        <f t="shared" si="1"/>
        <v>9576</v>
      </c>
      <c r="L16" s="126">
        <f t="shared" si="1"/>
        <v>9747</v>
      </c>
    </row>
    <row r="17" spans="2:12" ht="32.25" customHeight="1">
      <c r="B17" s="110" t="s">
        <v>1375</v>
      </c>
      <c r="C17" s="1074" t="s">
        <v>1177</v>
      </c>
      <c r="D17" s="1075"/>
      <c r="E17" s="130" t="s">
        <v>1376</v>
      </c>
      <c r="F17" s="129">
        <f>ROUND(F15*0.001,0)</f>
        <v>2565</v>
      </c>
      <c r="G17" s="130" t="s">
        <v>1376</v>
      </c>
      <c r="H17" s="126">
        <f>ROUND(H15*0.001,0)</f>
        <v>6195</v>
      </c>
      <c r="I17" s="125">
        <f>ROUND(I15*0.001,0)</f>
        <v>4720</v>
      </c>
      <c r="J17" s="131" t="s">
        <v>1376</v>
      </c>
      <c r="K17" s="130" t="s">
        <v>1376</v>
      </c>
      <c r="L17" s="126">
        <f>ROUND(L15*0.003,0)</f>
        <v>20520</v>
      </c>
    </row>
    <row r="18" spans="1:12" s="137" customFormat="1" ht="20.25" customHeight="1">
      <c r="A18" s="132"/>
      <c r="B18" s="133" t="s">
        <v>1377</v>
      </c>
      <c r="C18" s="134" t="s">
        <v>1378</v>
      </c>
      <c r="D18" s="135"/>
      <c r="E18" s="108">
        <f>E11+5</f>
        <v>39545</v>
      </c>
      <c r="F18" s="136">
        <f>F11+2</f>
        <v>39549</v>
      </c>
      <c r="G18" s="108">
        <f>G11+5</f>
        <v>39545</v>
      </c>
      <c r="H18" s="136">
        <f>H11+2</f>
        <v>39549</v>
      </c>
      <c r="I18" s="108">
        <f>I11+5</f>
        <v>39545</v>
      </c>
      <c r="J18" s="136">
        <f>J11+2</f>
        <v>39549</v>
      </c>
      <c r="K18" s="108">
        <f>K11+2+2</f>
        <v>38993</v>
      </c>
      <c r="L18" s="109">
        <f>K18</f>
        <v>38993</v>
      </c>
    </row>
    <row r="19" spans="2:12" ht="19.5" customHeight="1" thickBot="1">
      <c r="B19" s="106" t="s">
        <v>1379</v>
      </c>
      <c r="C19" s="107" t="s">
        <v>1229</v>
      </c>
      <c r="D19" s="40"/>
      <c r="E19" s="138" t="s">
        <v>1376</v>
      </c>
      <c r="F19" s="139">
        <f>F18-E18</f>
        <v>4</v>
      </c>
      <c r="G19" s="140" t="s">
        <v>1376</v>
      </c>
      <c r="H19" s="139">
        <f>H18-G18</f>
        <v>4</v>
      </c>
      <c r="I19" s="140" t="s">
        <v>1376</v>
      </c>
      <c r="J19" s="141">
        <f>J18-I18</f>
        <v>4</v>
      </c>
      <c r="K19" s="140" t="s">
        <v>1376</v>
      </c>
      <c r="L19" s="142" t="s">
        <v>1376</v>
      </c>
    </row>
    <row r="20" spans="2:12" ht="32.25" customHeight="1" thickTop="1">
      <c r="B20" s="143" t="s">
        <v>1230</v>
      </c>
      <c r="C20" s="144" t="s">
        <v>1231</v>
      </c>
      <c r="D20" s="145" t="s">
        <v>1178</v>
      </c>
      <c r="E20" s="146" t="s">
        <v>1376</v>
      </c>
      <c r="F20" s="147" t="s">
        <v>1376</v>
      </c>
      <c r="G20" s="148">
        <f>INT(G15*0.6/1000)*1000</f>
        <v>3654000</v>
      </c>
      <c r="H20" s="149">
        <f>G20</f>
        <v>3654000</v>
      </c>
      <c r="I20" s="146" t="s">
        <v>1376</v>
      </c>
      <c r="J20" s="147" t="s">
        <v>1376</v>
      </c>
      <c r="K20" s="146" t="s">
        <v>1376</v>
      </c>
      <c r="L20" s="147" t="s">
        <v>1376</v>
      </c>
    </row>
    <row r="21" spans="2:12" ht="18.75" customHeight="1">
      <c r="B21" s="110" t="s">
        <v>1232</v>
      </c>
      <c r="C21" s="150" t="s">
        <v>976</v>
      </c>
      <c r="D21" s="151" t="s">
        <v>1179</v>
      </c>
      <c r="E21" s="130" t="s">
        <v>1376</v>
      </c>
      <c r="F21" s="131" t="s">
        <v>1376</v>
      </c>
      <c r="G21" s="152">
        <f>G15-G20</f>
        <v>2436000</v>
      </c>
      <c r="H21" s="153" t="s">
        <v>1376</v>
      </c>
      <c r="I21" s="154" t="s">
        <v>1376</v>
      </c>
      <c r="J21" s="153" t="s">
        <v>1376</v>
      </c>
      <c r="K21" s="154" t="s">
        <v>1376</v>
      </c>
      <c r="L21" s="153" t="s">
        <v>1376</v>
      </c>
    </row>
    <row r="22" spans="2:12" ht="32.25" customHeight="1" thickBot="1">
      <c r="B22" s="155" t="s">
        <v>1319</v>
      </c>
      <c r="C22" s="156" t="s">
        <v>1320</v>
      </c>
      <c r="D22" s="157" t="s">
        <v>1457</v>
      </c>
      <c r="E22" s="158" t="s">
        <v>1376</v>
      </c>
      <c r="F22" s="159" t="s">
        <v>1376</v>
      </c>
      <c r="G22" s="158" t="s">
        <v>1376</v>
      </c>
      <c r="H22" s="160">
        <f>ROUND(H20*(H19/365*0.06),0)</f>
        <v>2403</v>
      </c>
      <c r="I22" s="158" t="s">
        <v>1376</v>
      </c>
      <c r="J22" s="159" t="s">
        <v>1376</v>
      </c>
      <c r="K22" s="158" t="s">
        <v>1376</v>
      </c>
      <c r="L22" s="159" t="s">
        <v>1376</v>
      </c>
    </row>
    <row r="23" spans="2:12" ht="26.25" customHeight="1" thickTop="1">
      <c r="B23" s="161" t="s">
        <v>1458</v>
      </c>
      <c r="C23" s="162"/>
      <c r="D23" s="163" t="s">
        <v>1459</v>
      </c>
      <c r="E23" s="146" t="s">
        <v>1376</v>
      </c>
      <c r="F23" s="147" t="s">
        <v>1376</v>
      </c>
      <c r="G23" s="146" t="s">
        <v>1376</v>
      </c>
      <c r="H23" s="147" t="s">
        <v>1376</v>
      </c>
      <c r="I23" s="164">
        <f>INT(I15*0.0007)</f>
        <v>3304</v>
      </c>
      <c r="J23" s="147" t="s">
        <v>1376</v>
      </c>
      <c r="K23" s="146" t="s">
        <v>1376</v>
      </c>
      <c r="L23" s="165">
        <f>INT(L15*0.00075)</f>
        <v>5130</v>
      </c>
    </row>
    <row r="24" spans="2:12" ht="26.25" customHeight="1">
      <c r="B24" s="106" t="s">
        <v>1460</v>
      </c>
      <c r="C24" s="166" t="s">
        <v>1231</v>
      </c>
      <c r="D24" s="278" t="s">
        <v>746</v>
      </c>
      <c r="E24" s="130" t="s">
        <v>1376</v>
      </c>
      <c r="F24" s="131" t="s">
        <v>1376</v>
      </c>
      <c r="G24" s="130" t="s">
        <v>1376</v>
      </c>
      <c r="H24" s="131" t="s">
        <v>1376</v>
      </c>
      <c r="I24" s="167">
        <f>INT(I15/1000)*1000*0.9</f>
        <v>4248000</v>
      </c>
      <c r="J24" s="168">
        <f>I24</f>
        <v>4248000</v>
      </c>
      <c r="K24" s="130" t="s">
        <v>1376</v>
      </c>
      <c r="L24" s="131" t="s">
        <v>1376</v>
      </c>
    </row>
    <row r="25" spans="2:12" ht="26.25" customHeight="1">
      <c r="B25" s="110" t="s">
        <v>1461</v>
      </c>
      <c r="C25" s="166" t="s">
        <v>2490</v>
      </c>
      <c r="D25" s="169" t="s">
        <v>2491</v>
      </c>
      <c r="E25" s="154" t="s">
        <v>1376</v>
      </c>
      <c r="F25" s="153" t="s">
        <v>1376</v>
      </c>
      <c r="G25" s="154" t="s">
        <v>1376</v>
      </c>
      <c r="H25" s="153" t="s">
        <v>1376</v>
      </c>
      <c r="I25" s="170">
        <f>I15-I16-I17-I23</f>
        <v>4705250</v>
      </c>
      <c r="J25" s="171">
        <f>I25</f>
        <v>4705250</v>
      </c>
      <c r="K25" s="154" t="s">
        <v>1376</v>
      </c>
      <c r="L25" s="153" t="s">
        <v>1376</v>
      </c>
    </row>
    <row r="26" spans="2:12" ht="26.25" customHeight="1" thickBot="1">
      <c r="B26" s="172" t="s">
        <v>1462</v>
      </c>
      <c r="C26" s="173"/>
      <c r="D26" s="279" t="s">
        <v>747</v>
      </c>
      <c r="E26" s="174" t="s">
        <v>1376</v>
      </c>
      <c r="F26" s="175" t="s">
        <v>1376</v>
      </c>
      <c r="G26" s="174" t="s">
        <v>1376</v>
      </c>
      <c r="H26" s="175" t="s">
        <v>1376</v>
      </c>
      <c r="I26" s="174" t="s">
        <v>1376</v>
      </c>
      <c r="J26" s="176">
        <f>ROUND((J25+J24)*J19/365*0.0195,8)</f>
        <v>1913.29726027</v>
      </c>
      <c r="K26" s="174" t="s">
        <v>1376</v>
      </c>
      <c r="L26" s="175" t="s">
        <v>1376</v>
      </c>
    </row>
    <row r="27" spans="1:12" s="182" customFormat="1" ht="32.25" customHeight="1" hidden="1">
      <c r="A27" s="177"/>
      <c r="B27" s="1067" t="s">
        <v>1463</v>
      </c>
      <c r="C27" s="1068"/>
      <c r="D27" s="1069"/>
      <c r="E27" s="178"/>
      <c r="F27" s="179"/>
      <c r="G27" s="178">
        <f>G15/G20</f>
        <v>1.6666666666666667</v>
      </c>
      <c r="H27" s="180">
        <f>H15/H20</f>
        <v>1.6954022988505748</v>
      </c>
      <c r="I27" s="178">
        <f>(I24+I25)/I15</f>
        <v>1.896875</v>
      </c>
      <c r="J27" s="181">
        <f>(J24+J25)/J15</f>
        <v>1.8769916142557652</v>
      </c>
      <c r="K27" s="178"/>
      <c r="L27" s="179"/>
    </row>
    <row r="28" spans="1:12" s="182" customFormat="1" ht="32.25" customHeight="1" hidden="1">
      <c r="A28" s="177"/>
      <c r="B28" s="1067" t="s">
        <v>1463</v>
      </c>
      <c r="C28" s="1068"/>
      <c r="D28" s="1069"/>
      <c r="E28" s="178"/>
      <c r="F28" s="179"/>
      <c r="G28" s="1057">
        <f>(G15+I24+I25)/(G20+I15)</f>
        <v>1.796423453546692</v>
      </c>
      <c r="H28" s="1058"/>
      <c r="I28" s="1057">
        <f>(H15+I24+I25)/(G20+J15)</f>
        <v>1.7982253086419753</v>
      </c>
      <c r="J28" s="1058"/>
      <c r="K28" s="178"/>
      <c r="L28" s="179"/>
    </row>
    <row r="29" spans="1:12" s="182" customFormat="1" ht="32.25" customHeight="1" hidden="1">
      <c r="A29" s="177"/>
      <c r="B29" s="1067" t="s">
        <v>1464</v>
      </c>
      <c r="C29" s="1068"/>
      <c r="D29" s="1069"/>
      <c r="E29" s="178"/>
      <c r="F29" s="179"/>
      <c r="G29" s="183"/>
      <c r="H29" s="184">
        <f>H15*0.6</f>
        <v>3717000</v>
      </c>
      <c r="I29" s="178"/>
      <c r="J29" s="185"/>
      <c r="K29" s="178"/>
      <c r="L29" s="179"/>
    </row>
    <row r="30" spans="1:12" s="182" customFormat="1" ht="32.25" customHeight="1" hidden="1">
      <c r="A30" s="177"/>
      <c r="B30" s="1067" t="s">
        <v>1465</v>
      </c>
      <c r="C30" s="1068"/>
      <c r="D30" s="1069"/>
      <c r="E30" s="178"/>
      <c r="F30" s="179"/>
      <c r="G30" s="183"/>
      <c r="H30" s="184"/>
      <c r="I30" s="178"/>
      <c r="J30" s="186">
        <f>J15*0.9+J15*(1-0.001425-0.003-0.00075)</f>
        <v>9038315.25</v>
      </c>
      <c r="K30" s="178"/>
      <c r="L30" s="179"/>
    </row>
    <row r="31" spans="1:12" s="182" customFormat="1" ht="32.25" customHeight="1" hidden="1">
      <c r="A31" s="177"/>
      <c r="B31" s="1067" t="s">
        <v>1466</v>
      </c>
      <c r="C31" s="1068"/>
      <c r="D31" s="1069"/>
      <c r="E31" s="178"/>
      <c r="F31" s="179"/>
      <c r="G31" s="183"/>
      <c r="H31" s="187">
        <f>H20-H29</f>
        <v>-63000</v>
      </c>
      <c r="I31" s="178"/>
      <c r="J31" s="188">
        <f>J30-(I24+I25)</f>
        <v>85065.25</v>
      </c>
      <c r="K31" s="178"/>
      <c r="L31" s="179"/>
    </row>
    <row r="32" spans="1:12" s="182" customFormat="1" ht="32.25" customHeight="1" hidden="1">
      <c r="A32" s="177"/>
      <c r="B32" s="1067" t="s">
        <v>1467</v>
      </c>
      <c r="C32" s="1068"/>
      <c r="D32" s="1069"/>
      <c r="E32" s="178"/>
      <c r="F32" s="179"/>
      <c r="G32" s="1070">
        <f>H15/(H20-H31)</f>
        <v>1.6666666666666667</v>
      </c>
      <c r="H32" s="1071"/>
      <c r="I32" s="178"/>
      <c r="J32" s="185">
        <f>(I24+I25+J31)/J15</f>
        <v>1.894825</v>
      </c>
      <c r="K32" s="178"/>
      <c r="L32" s="179"/>
    </row>
    <row r="33" spans="1:12" s="182" customFormat="1" ht="32.25" customHeight="1" hidden="1">
      <c r="A33" s="177"/>
      <c r="B33" s="1067" t="s">
        <v>1468</v>
      </c>
      <c r="C33" s="1068"/>
      <c r="D33" s="1069"/>
      <c r="E33" s="178"/>
      <c r="F33" s="179"/>
      <c r="G33" s="1072"/>
      <c r="H33" s="1073"/>
      <c r="I33" s="1057">
        <f>(H15+I24+I25+J31)/(G20-H31+J15)</f>
        <v>1.7948998762813715</v>
      </c>
      <c r="J33" s="1058"/>
      <c r="K33" s="178"/>
      <c r="L33" s="179"/>
    </row>
    <row r="34" spans="2:12" ht="18" customHeight="1" thickBot="1" thickTop="1">
      <c r="B34" s="161" t="s">
        <v>1469</v>
      </c>
      <c r="C34" s="1063" t="s">
        <v>1470</v>
      </c>
      <c r="D34" s="1064"/>
      <c r="E34" s="146" t="s">
        <v>1376</v>
      </c>
      <c r="F34" s="147" t="s">
        <v>1376</v>
      </c>
      <c r="G34" s="146" t="s">
        <v>1376</v>
      </c>
      <c r="H34" s="147" t="s">
        <v>1376</v>
      </c>
      <c r="I34" s="275">
        <f>(G15+(I24+I25))/(G20+J15)</f>
        <v>1.7857609211775878</v>
      </c>
      <c r="J34" s="280">
        <f>(H15+(I24+I25))/(G20+J15)</f>
        <v>1.7982253086419753</v>
      </c>
      <c r="K34" s="146" t="s">
        <v>1376</v>
      </c>
      <c r="L34" s="165" t="e">
        <f>INT(L26*0.00075)</f>
        <v>#VALUE!</v>
      </c>
    </row>
    <row r="35" spans="2:12" ht="18" customHeight="1" thickBot="1" thickTop="1">
      <c r="B35" s="106" t="s">
        <v>1471</v>
      </c>
      <c r="C35" s="1065" t="s">
        <v>1472</v>
      </c>
      <c r="D35" s="1066"/>
      <c r="E35" s="130" t="s">
        <v>1376</v>
      </c>
      <c r="F35" s="131" t="s">
        <v>1376</v>
      </c>
      <c r="G35" s="276">
        <f>G15/G20</f>
        <v>1.6666666666666667</v>
      </c>
      <c r="H35" s="277">
        <f>H15/G20</f>
        <v>1.6954022988505748</v>
      </c>
      <c r="I35" s="130" t="s">
        <v>1376</v>
      </c>
      <c r="J35" s="131" t="s">
        <v>1376</v>
      </c>
      <c r="K35" s="130" t="s">
        <v>1376</v>
      </c>
      <c r="L35" s="131" t="s">
        <v>1376</v>
      </c>
    </row>
    <row r="36" spans="2:12" ht="18" customHeight="1" thickBot="1" thickTop="1">
      <c r="B36" s="110" t="s">
        <v>1473</v>
      </c>
      <c r="C36" s="1065" t="s">
        <v>1474</v>
      </c>
      <c r="D36" s="1066"/>
      <c r="E36" s="154" t="s">
        <v>1376</v>
      </c>
      <c r="F36" s="153" t="s">
        <v>1376</v>
      </c>
      <c r="G36" s="154" t="s">
        <v>1376</v>
      </c>
      <c r="H36" s="153" t="s">
        <v>1376</v>
      </c>
      <c r="I36" s="273">
        <f>(I24+I25)/I15</f>
        <v>1.896875</v>
      </c>
      <c r="J36" s="274">
        <f>(I24+I25)/J15</f>
        <v>1.8769916142557652</v>
      </c>
      <c r="K36" s="154" t="s">
        <v>1376</v>
      </c>
      <c r="L36" s="153" t="s">
        <v>1376</v>
      </c>
    </row>
    <row r="37" spans="2:12" ht="18" customHeight="1" thickBot="1" thickTop="1">
      <c r="B37" s="106" t="s">
        <v>1475</v>
      </c>
      <c r="C37" s="1065" t="s">
        <v>1476</v>
      </c>
      <c r="D37" s="1066"/>
      <c r="E37" s="130" t="s">
        <v>1376</v>
      </c>
      <c r="F37" s="131" t="s">
        <v>1376</v>
      </c>
      <c r="G37" s="130" t="s">
        <v>1376</v>
      </c>
      <c r="H37" s="131" t="s">
        <v>1376</v>
      </c>
      <c r="I37" s="130" t="s">
        <v>1376</v>
      </c>
      <c r="J37" s="281" t="str">
        <f>IF(AND(J34&lt;120%,H35&lt;120%),(G20-INT(H15*0.6/1000)*1000),"-")</f>
        <v>-</v>
      </c>
      <c r="K37" s="130" t="s">
        <v>1376</v>
      </c>
      <c r="L37" s="131" t="s">
        <v>1376</v>
      </c>
    </row>
    <row r="38" spans="2:12" ht="18" customHeight="1" thickBot="1" thickTop="1">
      <c r="B38" s="172" t="s">
        <v>1477</v>
      </c>
      <c r="C38" s="1065" t="s">
        <v>1478</v>
      </c>
      <c r="D38" s="1066"/>
      <c r="E38" s="174" t="s">
        <v>1376</v>
      </c>
      <c r="F38" s="175" t="s">
        <v>1376</v>
      </c>
      <c r="G38" s="174" t="s">
        <v>1376</v>
      </c>
      <c r="H38" s="175" t="s">
        <v>1376</v>
      </c>
      <c r="I38" s="130" t="s">
        <v>1376</v>
      </c>
      <c r="J38" s="281" t="str">
        <f>IF(AND(J35&lt;120%,H36&lt;120%),(G21-INT(H16*0.6/1000)*1000),"-")</f>
        <v>-</v>
      </c>
      <c r="K38" s="174" t="s">
        <v>1376</v>
      </c>
      <c r="L38" s="175" t="s">
        <v>1376</v>
      </c>
    </row>
    <row r="39" spans="2:12" ht="20.25" customHeight="1" thickTop="1">
      <c r="B39" s="161" t="s">
        <v>1479</v>
      </c>
      <c r="C39" s="1059" t="s">
        <v>2492</v>
      </c>
      <c r="D39" s="1060"/>
      <c r="E39" s="189">
        <f>E15+E16</f>
        <v>2568655</v>
      </c>
      <c r="F39" s="190" t="s">
        <v>1376</v>
      </c>
      <c r="G39" s="191">
        <f>G16+G21</f>
        <v>2444678</v>
      </c>
      <c r="H39" s="190" t="s">
        <v>1376</v>
      </c>
      <c r="I39" s="189">
        <f>I24</f>
        <v>4248000</v>
      </c>
      <c r="J39" s="190" t="s">
        <v>1376</v>
      </c>
      <c r="K39" s="189">
        <f>K15+K16</f>
        <v>6729576</v>
      </c>
      <c r="L39" s="190" t="s">
        <v>1376</v>
      </c>
    </row>
    <row r="40" spans="2:12" ht="20.25" customHeight="1" thickBot="1">
      <c r="B40" s="172" t="s">
        <v>1480</v>
      </c>
      <c r="C40" s="1061" t="s">
        <v>2493</v>
      </c>
      <c r="D40" s="1062"/>
      <c r="E40" s="192" t="s">
        <v>1376</v>
      </c>
      <c r="F40" s="193">
        <f>F15-F16-F17</f>
        <v>2558780</v>
      </c>
      <c r="G40" s="194"/>
      <c r="H40" s="195">
        <f>H15-H16-H17-H20-H22</f>
        <v>2523575</v>
      </c>
      <c r="I40" s="192" t="s">
        <v>1376</v>
      </c>
      <c r="J40" s="196">
        <f>J25+J24+J26-J15-J16</f>
        <v>4178366.2972602695</v>
      </c>
      <c r="K40" s="192" t="s">
        <v>1376</v>
      </c>
      <c r="L40" s="197">
        <f>L15-L16-L17-L23</f>
        <v>6804603</v>
      </c>
    </row>
    <row r="41" spans="2:12" ht="20.25" customHeight="1" thickTop="1">
      <c r="B41" s="161" t="s">
        <v>1481</v>
      </c>
      <c r="C41" s="242" t="s">
        <v>1482</v>
      </c>
      <c r="D41" s="243"/>
      <c r="E41" s="240"/>
      <c r="F41" s="241">
        <f>F15-E15</f>
        <v>0</v>
      </c>
      <c r="G41" s="189"/>
      <c r="H41" s="241">
        <f>H15-G15</f>
        <v>105000</v>
      </c>
      <c r="I41" s="240"/>
      <c r="J41" s="241">
        <f>J15-I15</f>
        <v>50000</v>
      </c>
      <c r="K41" s="240"/>
      <c r="L41" s="241">
        <f>L15-K15</f>
        <v>120000</v>
      </c>
    </row>
    <row r="42" spans="1:12" s="201" customFormat="1" ht="20.25" customHeight="1" thickBot="1">
      <c r="A42" s="198"/>
      <c r="B42" s="244" t="s">
        <v>886</v>
      </c>
      <c r="C42" s="245" t="s">
        <v>887</v>
      </c>
      <c r="D42" s="246"/>
      <c r="E42" s="199" t="s">
        <v>1376</v>
      </c>
      <c r="F42" s="528">
        <f>F40-E39</f>
        <v>-9875</v>
      </c>
      <c r="G42" s="255"/>
      <c r="H42" s="528">
        <f>H40-G39</f>
        <v>78897</v>
      </c>
      <c r="I42" s="199" t="s">
        <v>1376</v>
      </c>
      <c r="J42" s="528">
        <f>J40-I39</f>
        <v>-69633.70273973048</v>
      </c>
      <c r="K42" s="200" t="s">
        <v>1376</v>
      </c>
      <c r="L42" s="261">
        <f>L40-K39</f>
        <v>75027</v>
      </c>
    </row>
    <row r="43" spans="1:12" s="201" customFormat="1" ht="20.25" customHeight="1" thickTop="1">
      <c r="A43" s="198"/>
      <c r="B43" s="247" t="s">
        <v>888</v>
      </c>
      <c r="C43" s="1086" t="s">
        <v>889</v>
      </c>
      <c r="D43" s="1087"/>
      <c r="E43" s="248" t="s">
        <v>1376</v>
      </c>
      <c r="F43" s="527">
        <f>ROUND((F42/E39),4)</f>
        <v>-0.0038</v>
      </c>
      <c r="G43" s="250"/>
      <c r="H43" s="527">
        <f>ROUND((H42/G39),4)</f>
        <v>0.0323</v>
      </c>
      <c r="I43" s="248" t="s">
        <v>1376</v>
      </c>
      <c r="J43" s="527">
        <f>ROUND((J42/I39),4)</f>
        <v>-0.0164</v>
      </c>
      <c r="K43" s="251" t="s">
        <v>1376</v>
      </c>
      <c r="L43" s="249">
        <f>ROUND((L42/K39),4)</f>
        <v>0.0111</v>
      </c>
    </row>
    <row r="44" spans="1:12" s="201" customFormat="1" ht="20.25" customHeight="1">
      <c r="A44" s="198"/>
      <c r="B44" s="256" t="s">
        <v>890</v>
      </c>
      <c r="C44" s="1084" t="s">
        <v>891</v>
      </c>
      <c r="D44" s="1085"/>
      <c r="E44" s="257" t="s">
        <v>1376</v>
      </c>
      <c r="F44" s="258">
        <f>ROUND((F41/E39)/(F18-E18)*365,4)</f>
        <v>0</v>
      </c>
      <c r="G44" s="259"/>
      <c r="H44" s="258">
        <f>ROUND((H41/G39)/(H18-G18)*365,4)</f>
        <v>3.9192</v>
      </c>
      <c r="I44" s="257" t="s">
        <v>1376</v>
      </c>
      <c r="J44" s="258">
        <f>ROUND((J41/I39)/(J18-I18)*365,4)</f>
        <v>1.074</v>
      </c>
      <c r="K44" s="260" t="s">
        <v>1376</v>
      </c>
      <c r="L44" s="258" t="str">
        <f>IF(L42&gt;0,"+無限大","-無限大")</f>
        <v>+無限大</v>
      </c>
    </row>
    <row r="45" spans="1:12" s="201" customFormat="1" ht="20.25" customHeight="1">
      <c r="A45" s="198"/>
      <c r="B45" s="256" t="s">
        <v>892</v>
      </c>
      <c r="C45" s="1084" t="s">
        <v>893</v>
      </c>
      <c r="D45" s="1085"/>
      <c r="E45" s="257" t="s">
        <v>1376</v>
      </c>
      <c r="F45" s="526">
        <f>ROUND((F42/E39)/(F18-E18)*365,4)</f>
        <v>-0.3508</v>
      </c>
      <c r="G45" s="259"/>
      <c r="H45" s="526">
        <f>ROUND((H42/G39)/(H18-G18)*365,4)</f>
        <v>2.9449</v>
      </c>
      <c r="I45" s="257" t="s">
        <v>1376</v>
      </c>
      <c r="J45" s="526">
        <f>ROUND((J42/I39)/(J18-I18)*365,4)</f>
        <v>-1.4958</v>
      </c>
      <c r="K45" s="260" t="s">
        <v>1376</v>
      </c>
      <c r="L45" s="258" t="str">
        <f>IF(L42&gt;0,"+無限大","-無限大")</f>
        <v>+無限大</v>
      </c>
    </row>
    <row r="46" spans="1:12" s="201" customFormat="1" ht="20.25" customHeight="1" thickBot="1">
      <c r="A46" s="198"/>
      <c r="B46" s="252" t="s">
        <v>894</v>
      </c>
      <c r="C46" s="1082" t="s">
        <v>895</v>
      </c>
      <c r="D46" s="1083"/>
      <c r="E46" s="199" t="s">
        <v>1376</v>
      </c>
      <c r="F46" s="253">
        <f>ROUND((F41/E39)/(F18-E18)*365,4)-F45</f>
        <v>0.3508</v>
      </c>
      <c r="G46" s="254"/>
      <c r="H46" s="253">
        <f>ROUND((H41/G39)/(H18-G18)*365,4)-H45</f>
        <v>0.9742999999999999</v>
      </c>
      <c r="I46" s="199" t="s">
        <v>1376</v>
      </c>
      <c r="J46" s="253">
        <f>ROUND((J41/I39)/(J18-I18)*365,4)-J45</f>
        <v>2.5698</v>
      </c>
      <c r="K46" s="200" t="s">
        <v>1376</v>
      </c>
      <c r="L46" s="193">
        <f>IF(L41=0,-L42,(L41-L42))</f>
        <v>44973</v>
      </c>
    </row>
    <row r="47" spans="1:12" s="201" customFormat="1" ht="20.25" customHeight="1" thickTop="1">
      <c r="A47" s="198"/>
      <c r="B47" s="543"/>
      <c r="C47" s="544"/>
      <c r="D47" s="544"/>
      <c r="E47" s="545"/>
      <c r="F47" s="546"/>
      <c r="G47" s="547"/>
      <c r="H47" s="546"/>
      <c r="I47" s="545"/>
      <c r="J47" s="546"/>
      <c r="K47" s="548"/>
      <c r="L47" s="549"/>
    </row>
    <row r="48" spans="2:11" ht="21.75" customHeight="1">
      <c r="B48" s="550" t="s">
        <v>19</v>
      </c>
      <c r="C48" s="540"/>
      <c r="D48" s="541"/>
      <c r="E48" s="542"/>
      <c r="F48" s="542"/>
      <c r="G48" s="542"/>
      <c r="H48" s="542"/>
      <c r="I48" s="542"/>
      <c r="J48" s="542"/>
      <c r="K48" s="551"/>
    </row>
    <row r="49" spans="2:11" s="262" customFormat="1" ht="16.5">
      <c r="B49" s="1088" t="s">
        <v>1295</v>
      </c>
      <c r="C49" s="1088"/>
      <c r="D49" s="1088"/>
      <c r="E49" s="1088"/>
      <c r="F49" s="1088"/>
      <c r="G49" s="1088"/>
      <c r="H49" s="1088"/>
      <c r="I49" s="1088"/>
      <c r="J49" s="1088"/>
      <c r="K49" s="1088"/>
    </row>
    <row r="50" spans="2:11" s="262" customFormat="1" ht="16.5">
      <c r="B50" s="1088" t="s">
        <v>1296</v>
      </c>
      <c r="C50" s="1088"/>
      <c r="D50" s="1088"/>
      <c r="E50" s="1088"/>
      <c r="F50" s="1088"/>
      <c r="G50" s="1088"/>
      <c r="H50" s="1088"/>
      <c r="I50" s="1088"/>
      <c r="J50" s="1088"/>
      <c r="K50" s="1088"/>
    </row>
    <row r="51" spans="2:11" s="262" customFormat="1" ht="16.5">
      <c r="B51" s="1088" t="s">
        <v>1293</v>
      </c>
      <c r="C51" s="1088"/>
      <c r="D51" s="1088"/>
      <c r="E51" s="1088"/>
      <c r="F51" s="1088"/>
      <c r="G51" s="1088"/>
      <c r="H51" s="1088"/>
      <c r="I51" s="1088"/>
      <c r="J51" s="1088"/>
      <c r="K51" s="1088"/>
    </row>
    <row r="52" spans="2:11" s="262" customFormat="1" ht="16.5">
      <c r="B52" s="1088" t="s">
        <v>1294</v>
      </c>
      <c r="C52" s="1088"/>
      <c r="D52" s="1088"/>
      <c r="E52" s="1088"/>
      <c r="F52" s="1088"/>
      <c r="G52" s="1088"/>
      <c r="H52" s="1088"/>
      <c r="I52" s="1088"/>
      <c r="J52" s="1088"/>
      <c r="K52" s="1088"/>
    </row>
    <row r="53" spans="2:11" s="262" customFormat="1" ht="16.5">
      <c r="B53" s="1088" t="s">
        <v>1297</v>
      </c>
      <c r="C53" s="1088"/>
      <c r="D53" s="1088"/>
      <c r="E53" s="1088"/>
      <c r="F53" s="1088"/>
      <c r="G53" s="1088"/>
      <c r="H53" s="1088"/>
      <c r="I53" s="1088"/>
      <c r="J53" s="1088"/>
      <c r="K53" s="1088"/>
    </row>
    <row r="54" spans="2:11" s="262" customFormat="1" ht="16.5">
      <c r="B54" s="1088" t="s">
        <v>1298</v>
      </c>
      <c r="C54" s="1088"/>
      <c r="D54" s="1088"/>
      <c r="E54" s="1088"/>
      <c r="F54" s="1088"/>
      <c r="G54" s="1088"/>
      <c r="H54" s="1088"/>
      <c r="I54" s="1088"/>
      <c r="J54" s="1088"/>
      <c r="K54" s="1088"/>
    </row>
    <row r="55" spans="2:11" s="262" customFormat="1" ht="16.5">
      <c r="B55" s="1088" t="s">
        <v>1299</v>
      </c>
      <c r="C55" s="1088"/>
      <c r="D55" s="1088"/>
      <c r="E55" s="1088"/>
      <c r="F55" s="1088"/>
      <c r="G55" s="1088"/>
      <c r="H55" s="1088"/>
      <c r="I55" s="1088"/>
      <c r="J55" s="1088"/>
      <c r="K55" s="1088"/>
    </row>
    <row r="56" spans="2:11" s="262" customFormat="1" ht="17.25" thickBot="1">
      <c r="B56" s="1088" t="s">
        <v>1297</v>
      </c>
      <c r="C56" s="1088"/>
      <c r="D56" s="1088"/>
      <c r="E56" s="1088"/>
      <c r="F56" s="1088"/>
      <c r="G56" s="1088"/>
      <c r="H56" s="1088"/>
      <c r="I56" s="1088"/>
      <c r="J56" s="1088"/>
      <c r="K56" s="1088"/>
    </row>
    <row r="57" spans="2:12" ht="18" customHeight="1" thickBot="1" thickTop="1">
      <c r="B57" s="539" t="s">
        <v>1300</v>
      </c>
      <c r="C57" s="537"/>
      <c r="D57" s="538"/>
      <c r="E57" s="96" t="s">
        <v>1303</v>
      </c>
      <c r="F57" s="97"/>
      <c r="G57" s="96" t="s">
        <v>1304</v>
      </c>
      <c r="H57" s="97"/>
      <c r="I57" s="96" t="s">
        <v>1305</v>
      </c>
      <c r="J57" s="97"/>
      <c r="K57" s="98" t="s">
        <v>1306</v>
      </c>
      <c r="L57" s="99"/>
    </row>
    <row r="58" spans="2:12" ht="18" thickBot="1" thickTop="1">
      <c r="B58" s="235"/>
      <c r="C58" s="236"/>
      <c r="D58" s="237"/>
      <c r="E58" s="531" t="s">
        <v>1307</v>
      </c>
      <c r="F58" s="532" t="s">
        <v>1308</v>
      </c>
      <c r="G58" s="533" t="s">
        <v>1309</v>
      </c>
      <c r="H58" s="534" t="s">
        <v>1310</v>
      </c>
      <c r="I58" s="531" t="s">
        <v>1311</v>
      </c>
      <c r="J58" s="532" t="s">
        <v>1312</v>
      </c>
      <c r="K58" s="535" t="s">
        <v>1314</v>
      </c>
      <c r="L58" s="536" t="s">
        <v>1315</v>
      </c>
    </row>
    <row r="59" spans="2:27" ht="20.25" customHeight="1" thickTop="1">
      <c r="B59" s="143" t="s">
        <v>1316</v>
      </c>
      <c r="C59" s="202" t="s">
        <v>1266</v>
      </c>
      <c r="D59" s="203"/>
      <c r="E59" s="108">
        <v>39230</v>
      </c>
      <c r="F59" s="109">
        <f>E59+24</f>
        <v>39254</v>
      </c>
      <c r="G59" s="108">
        <v>39230</v>
      </c>
      <c r="H59" s="109">
        <f>G59+24</f>
        <v>39254</v>
      </c>
      <c r="I59" s="108">
        <v>39230</v>
      </c>
      <c r="J59" s="109">
        <f>I59+24</f>
        <v>39254</v>
      </c>
      <c r="K59" s="108">
        <v>38964</v>
      </c>
      <c r="L59" s="109">
        <f>K59</f>
        <v>38964</v>
      </c>
      <c r="M59" s="137"/>
      <c r="N59" s="137"/>
      <c r="O59" s="137"/>
      <c r="P59" s="137"/>
      <c r="Q59" s="137"/>
      <c r="R59" s="137"/>
      <c r="S59" s="137"/>
      <c r="T59" s="137"/>
      <c r="U59" s="137"/>
      <c r="V59" s="137"/>
      <c r="W59" s="137"/>
      <c r="X59" s="137"/>
      <c r="Y59" s="137"/>
      <c r="Z59" s="137"/>
      <c r="AA59" s="137"/>
    </row>
    <row r="60" spans="2:12" ht="16.5">
      <c r="B60" s="110" t="s">
        <v>1318</v>
      </c>
      <c r="C60" s="204" t="s">
        <v>1267</v>
      </c>
      <c r="D60" s="205"/>
      <c r="E60" s="529" t="s">
        <v>1228</v>
      </c>
      <c r="F60" s="206" t="str">
        <f>E60</f>
        <v>0050</v>
      </c>
      <c r="G60" s="529" t="s">
        <v>1228</v>
      </c>
      <c r="H60" s="206" t="str">
        <f>G60</f>
        <v>0050</v>
      </c>
      <c r="I60" s="529" t="s">
        <v>1228</v>
      </c>
      <c r="J60" s="206" t="str">
        <f>I60</f>
        <v>0050</v>
      </c>
      <c r="K60" s="207" t="s">
        <v>896</v>
      </c>
      <c r="L60" s="208" t="str">
        <f>K60</f>
        <v>聯發</v>
      </c>
    </row>
    <row r="61" spans="1:12" s="120" customFormat="1" ht="18.75" customHeight="1">
      <c r="A61" s="117"/>
      <c r="B61" s="110" t="s">
        <v>1202</v>
      </c>
      <c r="C61" s="111" t="s">
        <v>1203</v>
      </c>
      <c r="D61" s="112"/>
      <c r="E61" s="118">
        <v>1000000</v>
      </c>
      <c r="F61" s="119">
        <v>1000000</v>
      </c>
      <c r="G61" s="118">
        <v>1000000</v>
      </c>
      <c r="H61" s="119">
        <v>1000000</v>
      </c>
      <c r="I61" s="118">
        <v>1000000</v>
      </c>
      <c r="J61" s="119">
        <v>1000000</v>
      </c>
      <c r="K61" s="118">
        <v>10000</v>
      </c>
      <c r="L61" s="119">
        <v>10000</v>
      </c>
    </row>
    <row r="62" spans="1:12" s="525" customFormat="1" ht="18.75" customHeight="1">
      <c r="A62" s="514"/>
      <c r="B62" s="515" t="s">
        <v>1204</v>
      </c>
      <c r="C62" s="516" t="s">
        <v>1205</v>
      </c>
      <c r="D62" s="517"/>
      <c r="E62" s="518">
        <v>59.4</v>
      </c>
      <c r="F62" s="519">
        <v>66.1</v>
      </c>
      <c r="G62" s="518">
        <v>59.4</v>
      </c>
      <c r="H62" s="519">
        <v>66.1</v>
      </c>
      <c r="I62" s="518">
        <v>59.4</v>
      </c>
      <c r="J62" s="519">
        <v>66.1</v>
      </c>
      <c r="K62" s="523">
        <v>672</v>
      </c>
      <c r="L62" s="524">
        <v>684</v>
      </c>
    </row>
    <row r="63" spans="1:12" s="127" customFormat="1" ht="19.5" customHeight="1">
      <c r="A63" s="121"/>
      <c r="B63" s="122" t="s">
        <v>1206</v>
      </c>
      <c r="C63" s="123" t="s">
        <v>1207</v>
      </c>
      <c r="D63" s="124"/>
      <c r="E63" s="125">
        <f aca="true" t="shared" si="2" ref="E63:L63">E61*E62</f>
        <v>59400000</v>
      </c>
      <c r="F63" s="126">
        <f t="shared" si="2"/>
        <v>66099999.99999999</v>
      </c>
      <c r="G63" s="125">
        <f t="shared" si="2"/>
        <v>59400000</v>
      </c>
      <c r="H63" s="126">
        <f t="shared" si="2"/>
        <v>66099999.99999999</v>
      </c>
      <c r="I63" s="125">
        <f t="shared" si="2"/>
        <v>59400000</v>
      </c>
      <c r="J63" s="126">
        <f t="shared" si="2"/>
        <v>66099999.99999999</v>
      </c>
      <c r="K63" s="125">
        <f t="shared" si="2"/>
        <v>6720000</v>
      </c>
      <c r="L63" s="126">
        <f t="shared" si="2"/>
        <v>6840000</v>
      </c>
    </row>
    <row r="64" spans="2:12" ht="34.5" customHeight="1">
      <c r="B64" s="110" t="s">
        <v>1208</v>
      </c>
      <c r="C64" s="1074" t="s">
        <v>1693</v>
      </c>
      <c r="D64" s="1075"/>
      <c r="E64" s="128">
        <f aca="true" t="shared" si="3" ref="E64:L64">INT(E63*0.001425)</f>
        <v>84645</v>
      </c>
      <c r="F64" s="129">
        <f t="shared" si="3"/>
        <v>94192</v>
      </c>
      <c r="G64" s="125">
        <f t="shared" si="3"/>
        <v>84645</v>
      </c>
      <c r="H64" s="126">
        <f t="shared" si="3"/>
        <v>94192</v>
      </c>
      <c r="I64" s="125">
        <f t="shared" si="3"/>
        <v>84645</v>
      </c>
      <c r="J64" s="126">
        <f t="shared" si="3"/>
        <v>94192</v>
      </c>
      <c r="K64" s="125">
        <f t="shared" si="3"/>
        <v>9576</v>
      </c>
      <c r="L64" s="126">
        <f t="shared" si="3"/>
        <v>9747</v>
      </c>
    </row>
    <row r="65" spans="2:12" ht="32.25" customHeight="1">
      <c r="B65" s="110" t="s">
        <v>1375</v>
      </c>
      <c r="C65" s="1074" t="s">
        <v>1177</v>
      </c>
      <c r="D65" s="1075"/>
      <c r="E65" s="130" t="s">
        <v>1376</v>
      </c>
      <c r="F65" s="129">
        <f>ROUND(F63*0.001,0)</f>
        <v>66100</v>
      </c>
      <c r="G65" s="130" t="s">
        <v>1376</v>
      </c>
      <c r="H65" s="126">
        <f>ROUND(H63*0.001,0)</f>
        <v>66100</v>
      </c>
      <c r="I65" s="125">
        <f>ROUND(I63*0.001,0)</f>
        <v>59400</v>
      </c>
      <c r="J65" s="131" t="s">
        <v>1376</v>
      </c>
      <c r="K65" s="130" t="s">
        <v>1376</v>
      </c>
      <c r="L65" s="126">
        <f>ROUND(L63*0.003,0)</f>
        <v>20520</v>
      </c>
    </row>
    <row r="66" spans="1:12" s="137" customFormat="1" ht="20.25" customHeight="1">
      <c r="A66" s="132"/>
      <c r="B66" s="133" t="s">
        <v>1377</v>
      </c>
      <c r="C66" s="134" t="s">
        <v>1378</v>
      </c>
      <c r="D66" s="135"/>
      <c r="E66" s="108">
        <f>E59+2</f>
        <v>39232</v>
      </c>
      <c r="F66" s="136">
        <f>F59+4</f>
        <v>39258</v>
      </c>
      <c r="G66" s="108">
        <f>G59+2</f>
        <v>39232</v>
      </c>
      <c r="H66" s="136">
        <f>H59+4</f>
        <v>39258</v>
      </c>
      <c r="I66" s="108">
        <f>I59+2</f>
        <v>39232</v>
      </c>
      <c r="J66" s="136">
        <f>J59+4</f>
        <v>39258</v>
      </c>
      <c r="K66" s="108">
        <f>K59+2+2</f>
        <v>38968</v>
      </c>
      <c r="L66" s="109">
        <f>K66</f>
        <v>38968</v>
      </c>
    </row>
    <row r="67" spans="2:12" ht="19.5" customHeight="1" thickBot="1">
      <c r="B67" s="106" t="s">
        <v>1379</v>
      </c>
      <c r="C67" s="107" t="s">
        <v>1229</v>
      </c>
      <c r="D67" s="40"/>
      <c r="E67" s="138" t="s">
        <v>1376</v>
      </c>
      <c r="F67" s="139">
        <f>F66-E66</f>
        <v>26</v>
      </c>
      <c r="G67" s="140" t="s">
        <v>1376</v>
      </c>
      <c r="H67" s="139">
        <f>H66-G66</f>
        <v>26</v>
      </c>
      <c r="I67" s="140" t="s">
        <v>1376</v>
      </c>
      <c r="J67" s="141">
        <f>J66-I66</f>
        <v>26</v>
      </c>
      <c r="K67" s="140" t="s">
        <v>1376</v>
      </c>
      <c r="L67" s="142" t="s">
        <v>1376</v>
      </c>
    </row>
    <row r="68" spans="2:12" ht="32.25" customHeight="1" thickTop="1">
      <c r="B68" s="143" t="s">
        <v>1230</v>
      </c>
      <c r="C68" s="144" t="s">
        <v>1231</v>
      </c>
      <c r="D68" s="145" t="s">
        <v>1178</v>
      </c>
      <c r="E68" s="146" t="s">
        <v>1376</v>
      </c>
      <c r="F68" s="147" t="s">
        <v>1376</v>
      </c>
      <c r="G68" s="148">
        <f>INT(G63*0.6/1000)*1000</f>
        <v>35640000</v>
      </c>
      <c r="H68" s="149">
        <f>G68</f>
        <v>35640000</v>
      </c>
      <c r="I68" s="146" t="s">
        <v>1376</v>
      </c>
      <c r="J68" s="147" t="s">
        <v>1376</v>
      </c>
      <c r="K68" s="146" t="s">
        <v>1376</v>
      </c>
      <c r="L68" s="147" t="s">
        <v>1376</v>
      </c>
    </row>
    <row r="69" spans="2:12" ht="18.75" customHeight="1">
      <c r="B69" s="110" t="s">
        <v>1232</v>
      </c>
      <c r="C69" s="150" t="s">
        <v>976</v>
      </c>
      <c r="D69" s="151" t="s">
        <v>1179</v>
      </c>
      <c r="E69" s="130" t="s">
        <v>1376</v>
      </c>
      <c r="F69" s="131" t="s">
        <v>1376</v>
      </c>
      <c r="G69" s="152">
        <f>G63-G68</f>
        <v>23760000</v>
      </c>
      <c r="H69" s="153" t="s">
        <v>1376</v>
      </c>
      <c r="I69" s="154" t="s">
        <v>1376</v>
      </c>
      <c r="J69" s="153" t="s">
        <v>1376</v>
      </c>
      <c r="K69" s="154" t="s">
        <v>1376</v>
      </c>
      <c r="L69" s="153" t="s">
        <v>1376</v>
      </c>
    </row>
    <row r="70" spans="2:12" ht="32.25" customHeight="1" thickBot="1">
      <c r="B70" s="155" t="s">
        <v>1319</v>
      </c>
      <c r="C70" s="156" t="s">
        <v>1320</v>
      </c>
      <c r="D70" s="157" t="s">
        <v>1457</v>
      </c>
      <c r="E70" s="158" t="s">
        <v>1376</v>
      </c>
      <c r="F70" s="159" t="s">
        <v>1376</v>
      </c>
      <c r="G70" s="158" t="s">
        <v>1376</v>
      </c>
      <c r="H70" s="160">
        <f>ROUND(H68*(H67/365*0.06),0)</f>
        <v>152324</v>
      </c>
      <c r="I70" s="158" t="s">
        <v>1376</v>
      </c>
      <c r="J70" s="159" t="s">
        <v>1376</v>
      </c>
      <c r="K70" s="158" t="s">
        <v>1376</v>
      </c>
      <c r="L70" s="159" t="s">
        <v>1376</v>
      </c>
    </row>
    <row r="71" spans="2:12" ht="26.25" customHeight="1" thickTop="1">
      <c r="B71" s="161" t="s">
        <v>1458</v>
      </c>
      <c r="C71" s="162"/>
      <c r="D71" s="163" t="s">
        <v>1459</v>
      </c>
      <c r="E71" s="146" t="s">
        <v>1376</v>
      </c>
      <c r="F71" s="147" t="s">
        <v>1376</v>
      </c>
      <c r="G71" s="146" t="s">
        <v>1376</v>
      </c>
      <c r="H71" s="147" t="s">
        <v>1376</v>
      </c>
      <c r="I71" s="164">
        <f>INT(I63*0.0007)</f>
        <v>41580</v>
      </c>
      <c r="J71" s="147" t="s">
        <v>1376</v>
      </c>
      <c r="K71" s="146" t="s">
        <v>1376</v>
      </c>
      <c r="L71" s="165">
        <f>INT(L63*0.00075)</f>
        <v>5130</v>
      </c>
    </row>
    <row r="72" spans="2:12" ht="26.25" customHeight="1">
      <c r="B72" s="106" t="s">
        <v>1460</v>
      </c>
      <c r="C72" s="166" t="s">
        <v>1231</v>
      </c>
      <c r="D72" s="278" t="s">
        <v>746</v>
      </c>
      <c r="E72" s="130" t="s">
        <v>1376</v>
      </c>
      <c r="F72" s="131" t="s">
        <v>1376</v>
      </c>
      <c r="G72" s="130" t="s">
        <v>1376</v>
      </c>
      <c r="H72" s="131" t="s">
        <v>1376</v>
      </c>
      <c r="I72" s="167">
        <f>INT(I63/1000)*1000*0.9</f>
        <v>53460000</v>
      </c>
      <c r="J72" s="168">
        <f>I72</f>
        <v>53460000</v>
      </c>
      <c r="K72" s="130" t="s">
        <v>1376</v>
      </c>
      <c r="L72" s="131" t="s">
        <v>1376</v>
      </c>
    </row>
    <row r="73" spans="2:12" ht="26.25" customHeight="1">
      <c r="B73" s="110" t="s">
        <v>1461</v>
      </c>
      <c r="C73" s="166" t="s">
        <v>2490</v>
      </c>
      <c r="D73" s="169" t="s">
        <v>2491</v>
      </c>
      <c r="E73" s="154" t="s">
        <v>1376</v>
      </c>
      <c r="F73" s="153" t="s">
        <v>1376</v>
      </c>
      <c r="G73" s="154" t="s">
        <v>1376</v>
      </c>
      <c r="H73" s="153" t="s">
        <v>1376</v>
      </c>
      <c r="I73" s="170">
        <f>I63-I64-I65-I71</f>
        <v>59214375</v>
      </c>
      <c r="J73" s="171">
        <f>I73</f>
        <v>59214375</v>
      </c>
      <c r="K73" s="154" t="s">
        <v>1376</v>
      </c>
      <c r="L73" s="153" t="s">
        <v>1376</v>
      </c>
    </row>
    <row r="74" spans="2:12" ht="26.25" customHeight="1" thickBot="1">
      <c r="B74" s="172" t="s">
        <v>1462</v>
      </c>
      <c r="C74" s="173"/>
      <c r="D74" s="279" t="s">
        <v>747</v>
      </c>
      <c r="E74" s="174" t="s">
        <v>1376</v>
      </c>
      <c r="F74" s="175" t="s">
        <v>1376</v>
      </c>
      <c r="G74" s="174" t="s">
        <v>1376</v>
      </c>
      <c r="H74" s="175" t="s">
        <v>1376</v>
      </c>
      <c r="I74" s="174" t="s">
        <v>1376</v>
      </c>
      <c r="J74" s="176">
        <f>ROUND((J73+J72)*J67/365*0.02,8)</f>
        <v>160522.39726027</v>
      </c>
      <c r="K74" s="174" t="s">
        <v>1376</v>
      </c>
      <c r="L74" s="175" t="s">
        <v>1376</v>
      </c>
    </row>
    <row r="75" spans="1:12" s="182" customFormat="1" ht="32.25" customHeight="1" hidden="1">
      <c r="A75" s="177"/>
      <c r="B75" s="1067" t="s">
        <v>1463</v>
      </c>
      <c r="C75" s="1068"/>
      <c r="D75" s="1069"/>
      <c r="E75" s="178"/>
      <c r="F75" s="179"/>
      <c r="G75" s="178">
        <f>G63/G68</f>
        <v>1.6666666666666667</v>
      </c>
      <c r="H75" s="180">
        <f>H63/H68</f>
        <v>1.854657687991021</v>
      </c>
      <c r="I75" s="178">
        <f>(I72+I73)/I63</f>
        <v>1.896875</v>
      </c>
      <c r="J75" s="181">
        <f>(J72+J73)/J63</f>
        <v>1.704604765506808</v>
      </c>
      <c r="K75" s="178"/>
      <c r="L75" s="179"/>
    </row>
    <row r="76" spans="1:12" s="182" customFormat="1" ht="32.25" customHeight="1" hidden="1">
      <c r="A76" s="177"/>
      <c r="B76" s="1067" t="s">
        <v>1463</v>
      </c>
      <c r="C76" s="1068"/>
      <c r="D76" s="1069"/>
      <c r="E76" s="178"/>
      <c r="F76" s="179"/>
      <c r="G76" s="1057">
        <f>(G63+I72+I73)/(G68+I63)</f>
        <v>1.810546875</v>
      </c>
      <c r="H76" s="1058"/>
      <c r="I76" s="1057">
        <f>(H63+I72+I73)/(G68+J63)</f>
        <v>1.7571690092392374</v>
      </c>
      <c r="J76" s="1058"/>
      <c r="K76" s="178"/>
      <c r="L76" s="179"/>
    </row>
    <row r="77" spans="1:12" s="182" customFormat="1" ht="32.25" customHeight="1" hidden="1">
      <c r="A77" s="177"/>
      <c r="B77" s="1067" t="s">
        <v>1464</v>
      </c>
      <c r="C77" s="1068"/>
      <c r="D77" s="1069"/>
      <c r="E77" s="178"/>
      <c r="F77" s="179"/>
      <c r="G77" s="183"/>
      <c r="H77" s="184">
        <f>H63*0.6</f>
        <v>39659999.99999999</v>
      </c>
      <c r="I77" s="178"/>
      <c r="J77" s="185"/>
      <c r="K77" s="178"/>
      <c r="L77" s="179"/>
    </row>
    <row r="78" spans="1:12" s="182" customFormat="1" ht="32.25" customHeight="1" hidden="1">
      <c r="A78" s="177"/>
      <c r="B78" s="1067" t="s">
        <v>1465</v>
      </c>
      <c r="C78" s="1068"/>
      <c r="D78" s="1069"/>
      <c r="E78" s="178"/>
      <c r="F78" s="179"/>
      <c r="G78" s="183"/>
      <c r="H78" s="184"/>
      <c r="I78" s="178"/>
      <c r="J78" s="186">
        <f>J63*0.9+J63*(1-0.001425-0.003-0.00075)</f>
        <v>125247932.49999999</v>
      </c>
      <c r="K78" s="178"/>
      <c r="L78" s="179"/>
    </row>
    <row r="79" spans="1:12" s="182" customFormat="1" ht="32.25" customHeight="1" hidden="1">
      <c r="A79" s="177"/>
      <c r="B79" s="1067" t="s">
        <v>1466</v>
      </c>
      <c r="C79" s="1068"/>
      <c r="D79" s="1069"/>
      <c r="E79" s="178"/>
      <c r="F79" s="179"/>
      <c r="G79" s="183"/>
      <c r="H79" s="187">
        <f>H68-H77</f>
        <v>-4019999.9999999925</v>
      </c>
      <c r="I79" s="178"/>
      <c r="J79" s="188">
        <f>J78-(I72+I73)</f>
        <v>12573557.499999985</v>
      </c>
      <c r="K79" s="178"/>
      <c r="L79" s="179"/>
    </row>
    <row r="80" spans="1:12" s="182" customFormat="1" ht="32.25" customHeight="1" hidden="1">
      <c r="A80" s="177"/>
      <c r="B80" s="1067" t="s">
        <v>1467</v>
      </c>
      <c r="C80" s="1068"/>
      <c r="D80" s="1069"/>
      <c r="E80" s="178"/>
      <c r="F80" s="179"/>
      <c r="G80" s="1070">
        <f>H63/(H68-H79)</f>
        <v>1.6666666666666667</v>
      </c>
      <c r="H80" s="1071"/>
      <c r="I80" s="178"/>
      <c r="J80" s="185">
        <f>(I72+I73+J79)/J63</f>
        <v>1.894825</v>
      </c>
      <c r="K80" s="178"/>
      <c r="L80" s="179"/>
    </row>
    <row r="81" spans="1:12" s="182" customFormat="1" ht="32.25" customHeight="1" hidden="1">
      <c r="A81" s="177"/>
      <c r="B81" s="1067" t="s">
        <v>1468</v>
      </c>
      <c r="C81" s="1068"/>
      <c r="D81" s="1069"/>
      <c r="E81" s="178"/>
      <c r="F81" s="179"/>
      <c r="G81" s="1072"/>
      <c r="H81" s="1073"/>
      <c r="I81" s="1057">
        <f>(H63+I72+I73+J79)/(G68-H79+J63)</f>
        <v>1.8092656250000003</v>
      </c>
      <c r="J81" s="1058"/>
      <c r="K81" s="178"/>
      <c r="L81" s="179"/>
    </row>
    <row r="82" spans="2:12" ht="18" customHeight="1" hidden="1" thickBot="1" thickTop="1">
      <c r="B82" s="161" t="s">
        <v>1469</v>
      </c>
      <c r="C82" s="1063" t="s">
        <v>1470</v>
      </c>
      <c r="D82" s="1064"/>
      <c r="E82" s="146" t="s">
        <v>1376</v>
      </c>
      <c r="F82" s="147" t="s">
        <v>1376</v>
      </c>
      <c r="G82" s="146" t="s">
        <v>1376</v>
      </c>
      <c r="H82" s="147" t="s">
        <v>1376</v>
      </c>
      <c r="I82" s="275">
        <f>(G63+(I72+I73))/(G68+J63)</f>
        <v>1.6913148712404167</v>
      </c>
      <c r="J82" s="280">
        <f>(H63+(I72+I73))/(G68+J63)</f>
        <v>1.7571690092392374</v>
      </c>
      <c r="K82" s="146" t="s">
        <v>1376</v>
      </c>
      <c r="L82" s="165" t="e">
        <f>INT(L74*0.00075)</f>
        <v>#VALUE!</v>
      </c>
    </row>
    <row r="83" spans="2:12" ht="18" customHeight="1" hidden="1" thickBot="1" thickTop="1">
      <c r="B83" s="106" t="s">
        <v>1471</v>
      </c>
      <c r="C83" s="1065" t="s">
        <v>1472</v>
      </c>
      <c r="D83" s="1066"/>
      <c r="E83" s="130" t="s">
        <v>1376</v>
      </c>
      <c r="F83" s="131" t="s">
        <v>1376</v>
      </c>
      <c r="G83" s="276">
        <f>G63/G68</f>
        <v>1.6666666666666667</v>
      </c>
      <c r="H83" s="277">
        <f>H63/G68</f>
        <v>1.854657687991021</v>
      </c>
      <c r="I83" s="130" t="s">
        <v>1376</v>
      </c>
      <c r="J83" s="131" t="s">
        <v>1376</v>
      </c>
      <c r="K83" s="130" t="s">
        <v>1376</v>
      </c>
      <c r="L83" s="131" t="s">
        <v>1376</v>
      </c>
    </row>
    <row r="84" spans="2:12" ht="18" customHeight="1" hidden="1" thickBot="1" thickTop="1">
      <c r="B84" s="110" t="s">
        <v>1473</v>
      </c>
      <c r="C84" s="1065" t="s">
        <v>1474</v>
      </c>
      <c r="D84" s="1066"/>
      <c r="E84" s="154" t="s">
        <v>1376</v>
      </c>
      <c r="F84" s="153" t="s">
        <v>1376</v>
      </c>
      <c r="G84" s="154" t="s">
        <v>1376</v>
      </c>
      <c r="H84" s="153" t="s">
        <v>1376</v>
      </c>
      <c r="I84" s="273">
        <f>(I72+I73)/I63</f>
        <v>1.896875</v>
      </c>
      <c r="J84" s="274">
        <f>(I72+I73)/J63</f>
        <v>1.704604765506808</v>
      </c>
      <c r="K84" s="154" t="s">
        <v>1376</v>
      </c>
      <c r="L84" s="153" t="s">
        <v>1376</v>
      </c>
    </row>
    <row r="85" spans="2:12" ht="18" customHeight="1" hidden="1" thickBot="1" thickTop="1">
      <c r="B85" s="106" t="s">
        <v>1475</v>
      </c>
      <c r="C85" s="1065" t="s">
        <v>1476</v>
      </c>
      <c r="D85" s="1066"/>
      <c r="E85" s="130" t="s">
        <v>1376</v>
      </c>
      <c r="F85" s="131" t="s">
        <v>1376</v>
      </c>
      <c r="G85" s="130" t="s">
        <v>1376</v>
      </c>
      <c r="H85" s="131" t="s">
        <v>1376</v>
      </c>
      <c r="I85" s="130" t="s">
        <v>1376</v>
      </c>
      <c r="J85" s="281" t="str">
        <f>IF(AND(J82&lt;120%,H83&lt;120%),(G68-INT(H63*0.6/1000)*1000),"-")</f>
        <v>-</v>
      </c>
      <c r="K85" s="130" t="s">
        <v>1376</v>
      </c>
      <c r="L85" s="131" t="s">
        <v>1376</v>
      </c>
    </row>
    <row r="86" spans="2:12" ht="18" customHeight="1" hidden="1" thickBot="1" thickTop="1">
      <c r="B86" s="172" t="s">
        <v>1477</v>
      </c>
      <c r="C86" s="1065" t="s">
        <v>1478</v>
      </c>
      <c r="D86" s="1066"/>
      <c r="E86" s="174" t="s">
        <v>1376</v>
      </c>
      <c r="F86" s="175" t="s">
        <v>1376</v>
      </c>
      <c r="G86" s="174" t="s">
        <v>1376</v>
      </c>
      <c r="H86" s="175" t="s">
        <v>1376</v>
      </c>
      <c r="I86" s="130" t="s">
        <v>1376</v>
      </c>
      <c r="J86" s="281" t="str">
        <f>IF(AND(J83&lt;120%,H84&lt;120%),(G69-INT(H64*0.6/1000)*1000),"-")</f>
        <v>-</v>
      </c>
      <c r="K86" s="174" t="s">
        <v>1376</v>
      </c>
      <c r="L86" s="175" t="s">
        <v>1376</v>
      </c>
    </row>
    <row r="87" spans="2:12" ht="20.25" customHeight="1" thickTop="1">
      <c r="B87" s="161" t="s">
        <v>1479</v>
      </c>
      <c r="C87" s="1059" t="s">
        <v>2492</v>
      </c>
      <c r="D87" s="1060"/>
      <c r="E87" s="189">
        <f>E63+E64</f>
        <v>59484645</v>
      </c>
      <c r="F87" s="190" t="s">
        <v>1376</v>
      </c>
      <c r="G87" s="191">
        <f>G64+G69</f>
        <v>23844645</v>
      </c>
      <c r="H87" s="190" t="s">
        <v>1376</v>
      </c>
      <c r="I87" s="189">
        <f>I72</f>
        <v>53460000</v>
      </c>
      <c r="J87" s="190" t="s">
        <v>1376</v>
      </c>
      <c r="K87" s="189">
        <f>K63+K64</f>
        <v>6729576</v>
      </c>
      <c r="L87" s="190" t="s">
        <v>1376</v>
      </c>
    </row>
    <row r="88" spans="2:12" ht="20.25" customHeight="1" thickBot="1">
      <c r="B88" s="172" t="s">
        <v>1480</v>
      </c>
      <c r="C88" s="1061" t="s">
        <v>2493</v>
      </c>
      <c r="D88" s="1062"/>
      <c r="E88" s="192" t="s">
        <v>1376</v>
      </c>
      <c r="F88" s="193">
        <f>F63-F64-F65</f>
        <v>65939707.99999999</v>
      </c>
      <c r="G88" s="194"/>
      <c r="H88" s="195">
        <f>H63-H64-H65-H68-H70</f>
        <v>30147383.999999993</v>
      </c>
      <c r="I88" s="192" t="s">
        <v>1376</v>
      </c>
      <c r="J88" s="196">
        <f>J73+J72+J74-J63-J64</f>
        <v>46640705.39726027</v>
      </c>
      <c r="K88" s="192" t="s">
        <v>1376</v>
      </c>
      <c r="L88" s="197">
        <f>L63-L64-L65-L71</f>
        <v>6804603</v>
      </c>
    </row>
    <row r="89" spans="2:12" ht="20.25" customHeight="1" hidden="1" thickTop="1">
      <c r="B89" s="161" t="s">
        <v>1481</v>
      </c>
      <c r="C89" s="242" t="s">
        <v>1482</v>
      </c>
      <c r="D89" s="243"/>
      <c r="E89" s="240"/>
      <c r="F89" s="241">
        <f>F63-E63</f>
        <v>6699999.999999993</v>
      </c>
      <c r="G89" s="189"/>
      <c r="H89" s="241">
        <f>H63-G63</f>
        <v>6699999.999999993</v>
      </c>
      <c r="I89" s="240"/>
      <c r="J89" s="241">
        <f>J63-I63</f>
        <v>6699999.999999993</v>
      </c>
      <c r="K89" s="240"/>
      <c r="L89" s="241">
        <f>L63-K63</f>
        <v>120000</v>
      </c>
    </row>
    <row r="90" spans="1:12" s="201" customFormat="1" ht="20.25" customHeight="1" thickBot="1" thickTop="1">
      <c r="A90" s="198"/>
      <c r="B90" s="244" t="s">
        <v>886</v>
      </c>
      <c r="C90" s="245" t="s">
        <v>887</v>
      </c>
      <c r="D90" s="246"/>
      <c r="E90" s="199" t="s">
        <v>1376</v>
      </c>
      <c r="F90" s="530">
        <f>F88-E87</f>
        <v>6455062.999999993</v>
      </c>
      <c r="G90" s="255"/>
      <c r="H90" s="528">
        <f>H88-G87</f>
        <v>6302738.999999993</v>
      </c>
      <c r="I90" s="199" t="s">
        <v>1376</v>
      </c>
      <c r="J90" s="528">
        <f>J88-I87</f>
        <v>-6819294.602739729</v>
      </c>
      <c r="K90" s="200" t="s">
        <v>1376</v>
      </c>
      <c r="L90" s="261">
        <f>L88-K87</f>
        <v>75027</v>
      </c>
    </row>
    <row r="91" spans="1:12" s="201" customFormat="1" ht="20.25" customHeight="1" thickTop="1">
      <c r="A91" s="198"/>
      <c r="B91" s="247" t="s">
        <v>888</v>
      </c>
      <c r="C91" s="1086" t="s">
        <v>889</v>
      </c>
      <c r="D91" s="1087"/>
      <c r="E91" s="248" t="s">
        <v>1376</v>
      </c>
      <c r="F91" s="527">
        <f>ROUND((F90/E87),4)</f>
        <v>0.1085</v>
      </c>
      <c r="G91" s="250"/>
      <c r="H91" s="527">
        <f>ROUND((H90/G87),4)</f>
        <v>0.2643</v>
      </c>
      <c r="I91" s="248" t="s">
        <v>1376</v>
      </c>
      <c r="J91" s="527">
        <f>ROUND((J90/I87),4)</f>
        <v>-0.1276</v>
      </c>
      <c r="K91" s="251" t="s">
        <v>1376</v>
      </c>
      <c r="L91" s="249">
        <f>ROUND((L90/K87),4)</f>
        <v>0.0111</v>
      </c>
    </row>
    <row r="92" spans="1:12" s="201" customFormat="1" ht="20.25" customHeight="1" hidden="1">
      <c r="A92" s="198"/>
      <c r="B92" s="256" t="s">
        <v>890</v>
      </c>
      <c r="C92" s="1084" t="s">
        <v>891</v>
      </c>
      <c r="D92" s="1085"/>
      <c r="E92" s="257" t="s">
        <v>1376</v>
      </c>
      <c r="F92" s="258">
        <f>ROUND((F89/E87)/(F66-E66)*365,4)</f>
        <v>1.5812</v>
      </c>
      <c r="G92" s="259"/>
      <c r="H92" s="258">
        <f>ROUND((H89/G87)/(H66-G66)*365,4)</f>
        <v>3.9446</v>
      </c>
      <c r="I92" s="257" t="s">
        <v>1376</v>
      </c>
      <c r="J92" s="258">
        <f>ROUND((J89/I87)/(J66-I66)*365,4)</f>
        <v>1.7594</v>
      </c>
      <c r="K92" s="260" t="s">
        <v>1376</v>
      </c>
      <c r="L92" s="258" t="str">
        <f>IF(L90&gt;0,"+無限大","-無限大")</f>
        <v>+無限大</v>
      </c>
    </row>
    <row r="93" spans="1:12" s="201" customFormat="1" ht="20.25" customHeight="1">
      <c r="A93" s="198"/>
      <c r="B93" s="256" t="s">
        <v>892</v>
      </c>
      <c r="C93" s="1084" t="s">
        <v>893</v>
      </c>
      <c r="D93" s="1085"/>
      <c r="E93" s="257" t="s">
        <v>1376</v>
      </c>
      <c r="F93" s="526">
        <f>ROUND((F90/E87)/(F66-E66)*365,4)</f>
        <v>1.5234</v>
      </c>
      <c r="G93" s="259"/>
      <c r="H93" s="526">
        <f>ROUND((H90/G87)/(H66-G66)*365,4)</f>
        <v>3.7107</v>
      </c>
      <c r="I93" s="257" t="s">
        <v>1376</v>
      </c>
      <c r="J93" s="526">
        <f>ROUND((J90/I87)/(J66-I66)*365,4)</f>
        <v>-1.7907</v>
      </c>
      <c r="K93" s="260" t="s">
        <v>1376</v>
      </c>
      <c r="L93" s="258" t="str">
        <f>IF(L90&gt;0,"+無限大","-無限大")</f>
        <v>+無限大</v>
      </c>
    </row>
    <row r="94" spans="1:12" s="201" customFormat="1" ht="20.25" customHeight="1" thickBot="1">
      <c r="A94" s="198"/>
      <c r="B94" s="252" t="s">
        <v>894</v>
      </c>
      <c r="C94" s="1082" t="s">
        <v>895</v>
      </c>
      <c r="D94" s="1083"/>
      <c r="E94" s="199" t="s">
        <v>1376</v>
      </c>
      <c r="F94" s="253">
        <f>ROUND((F89/E87)/(F66-E66)*365,4)-F93</f>
        <v>0.05779999999999985</v>
      </c>
      <c r="G94" s="254"/>
      <c r="H94" s="253">
        <f>ROUND((H89/G87)/(H66-G66)*365,4)-H93</f>
        <v>0.23389999999999977</v>
      </c>
      <c r="I94" s="199" t="s">
        <v>1376</v>
      </c>
      <c r="J94" s="253">
        <f>ROUND((J89/I87)/(J66-I66)*365,4)-J93</f>
        <v>3.5501</v>
      </c>
      <c r="K94" s="200" t="s">
        <v>1376</v>
      </c>
      <c r="L94" s="193">
        <f>IF(L89=0,-L90,(L89-L90))</f>
        <v>44973</v>
      </c>
    </row>
    <row r="95" spans="1:4" s="263" customFormat="1" ht="17.25" thickTop="1">
      <c r="A95" s="262"/>
      <c r="B95" s="264"/>
      <c r="C95" s="265"/>
      <c r="D95" s="265"/>
    </row>
    <row r="96" spans="1:4" s="263" customFormat="1" ht="16.5">
      <c r="A96" s="262"/>
      <c r="B96" s="264"/>
      <c r="C96" s="265"/>
      <c r="D96" s="265"/>
    </row>
    <row r="97" spans="1:4" s="263" customFormat="1" ht="16.5">
      <c r="A97" s="262"/>
      <c r="B97" s="264"/>
      <c r="C97" s="265"/>
      <c r="D97" s="265"/>
    </row>
    <row r="98" spans="1:4" s="263" customFormat="1" ht="16.5">
      <c r="A98" s="262"/>
      <c r="B98" s="264"/>
      <c r="C98" s="265"/>
      <c r="D98" s="265"/>
    </row>
    <row r="99" spans="1:4" s="263" customFormat="1" ht="16.5">
      <c r="A99" s="262"/>
      <c r="B99" s="264"/>
      <c r="C99" s="265"/>
      <c r="D99" s="265"/>
    </row>
    <row r="100" spans="1:4" s="263" customFormat="1" ht="16.5">
      <c r="A100" s="262"/>
      <c r="B100" s="264"/>
      <c r="C100" s="265"/>
      <c r="D100" s="265"/>
    </row>
    <row r="101" spans="1:4" s="263" customFormat="1" ht="16.5">
      <c r="A101" s="262"/>
      <c r="B101" s="264"/>
      <c r="C101" s="265"/>
      <c r="D101" s="265"/>
    </row>
    <row r="102" spans="1:4" s="263" customFormat="1" ht="16.5">
      <c r="A102" s="262"/>
      <c r="B102" s="264"/>
      <c r="C102" s="265"/>
      <c r="D102" s="265"/>
    </row>
    <row r="103" spans="1:4" s="263" customFormat="1" ht="16.5">
      <c r="A103" s="262"/>
      <c r="B103" s="264"/>
      <c r="C103" s="265"/>
      <c r="D103" s="265"/>
    </row>
    <row r="104" spans="1:4" s="263" customFormat="1" ht="16.5">
      <c r="A104" s="262"/>
      <c r="B104" s="264"/>
      <c r="C104" s="265"/>
      <c r="D104" s="265"/>
    </row>
    <row r="105" spans="1:4" s="263" customFormat="1" ht="16.5">
      <c r="A105" s="262"/>
      <c r="B105" s="264"/>
      <c r="C105" s="265"/>
      <c r="D105" s="265"/>
    </row>
    <row r="106" spans="1:4" s="263" customFormat="1" ht="16.5">
      <c r="A106" s="262"/>
      <c r="B106" s="264"/>
      <c r="C106" s="265"/>
      <c r="D106" s="265"/>
    </row>
    <row r="107" spans="1:4" s="263" customFormat="1" ht="16.5">
      <c r="A107" s="262"/>
      <c r="B107" s="264"/>
      <c r="C107" s="265"/>
      <c r="D107" s="265"/>
    </row>
    <row r="108" spans="1:4" s="263" customFormat="1" ht="16.5">
      <c r="A108" s="262"/>
      <c r="B108" s="264"/>
      <c r="C108" s="265"/>
      <c r="D108" s="265"/>
    </row>
    <row r="109" spans="1:4" s="263" customFormat="1" ht="16.5">
      <c r="A109" s="262"/>
      <c r="B109" s="264"/>
      <c r="C109" s="265"/>
      <c r="D109" s="265"/>
    </row>
    <row r="110" spans="1:4" s="263" customFormat="1" ht="16.5">
      <c r="A110" s="262"/>
      <c r="B110" s="264"/>
      <c r="C110" s="265"/>
      <c r="D110" s="265"/>
    </row>
    <row r="111" spans="1:4" s="263" customFormat="1" ht="16.5">
      <c r="A111" s="262"/>
      <c r="B111" s="264"/>
      <c r="C111" s="265"/>
      <c r="D111" s="265"/>
    </row>
    <row r="112" spans="1:4" s="263" customFormat="1" ht="16.5">
      <c r="A112" s="262"/>
      <c r="B112" s="264"/>
      <c r="C112" s="265"/>
      <c r="D112" s="265"/>
    </row>
    <row r="113" spans="1:4" s="263" customFormat="1" ht="16.5">
      <c r="A113" s="262"/>
      <c r="B113" s="264"/>
      <c r="C113" s="265"/>
      <c r="D113" s="265"/>
    </row>
    <row r="114" spans="1:12" s="263" customFormat="1" ht="16.5">
      <c r="A114" s="262"/>
      <c r="B114" s="264"/>
      <c r="C114" s="265"/>
      <c r="D114" s="265"/>
      <c r="E114" s="266"/>
      <c r="F114" s="266"/>
      <c r="G114" s="266"/>
      <c r="H114" s="266"/>
      <c r="I114" s="266"/>
      <c r="J114" s="266"/>
      <c r="K114" s="267"/>
      <c r="L114" s="267"/>
    </row>
    <row r="115" spans="1:12" s="263" customFormat="1" ht="16.5">
      <c r="A115" s="262"/>
      <c r="B115" s="264"/>
      <c r="C115" s="265"/>
      <c r="D115" s="265"/>
      <c r="E115" s="266"/>
      <c r="F115" s="266"/>
      <c r="G115" s="266"/>
      <c r="H115" s="266"/>
      <c r="I115" s="266"/>
      <c r="J115" s="266"/>
      <c r="K115" s="267"/>
      <c r="L115" s="267"/>
    </row>
    <row r="116" spans="1:12" s="263" customFormat="1" ht="16.5">
      <c r="A116" s="262"/>
      <c r="B116" s="264"/>
      <c r="C116" s="265"/>
      <c r="D116" s="265"/>
      <c r="E116" s="266"/>
      <c r="F116" s="266"/>
      <c r="G116" s="266"/>
      <c r="H116" s="266"/>
      <c r="I116" s="266"/>
      <c r="J116" s="266"/>
      <c r="K116" s="267"/>
      <c r="L116" s="267"/>
    </row>
    <row r="117" spans="1:12" s="263" customFormat="1" ht="16.5">
      <c r="A117" s="262"/>
      <c r="B117" s="264"/>
      <c r="C117" s="265"/>
      <c r="D117" s="265"/>
      <c r="E117" s="266"/>
      <c r="F117" s="266"/>
      <c r="G117" s="266"/>
      <c r="H117" s="266"/>
      <c r="I117" s="266"/>
      <c r="J117" s="266"/>
      <c r="K117" s="267"/>
      <c r="L117" s="267"/>
    </row>
    <row r="118" spans="1:12" s="263" customFormat="1" ht="16.5">
      <c r="A118" s="262"/>
      <c r="B118" s="264"/>
      <c r="C118" s="265"/>
      <c r="D118" s="265"/>
      <c r="E118" s="266"/>
      <c r="F118" s="266"/>
      <c r="G118" s="266"/>
      <c r="H118" s="266"/>
      <c r="I118" s="266"/>
      <c r="J118" s="266"/>
      <c r="K118" s="267"/>
      <c r="L118" s="267"/>
    </row>
    <row r="119" spans="1:12" s="263" customFormat="1" ht="16.5">
      <c r="A119" s="262"/>
      <c r="B119" s="264"/>
      <c r="C119" s="265"/>
      <c r="D119" s="265"/>
      <c r="E119" s="266"/>
      <c r="F119" s="266"/>
      <c r="G119" s="266"/>
      <c r="H119" s="266"/>
      <c r="I119" s="266"/>
      <c r="J119" s="266"/>
      <c r="K119" s="267"/>
      <c r="L119" s="267"/>
    </row>
    <row r="120" spans="1:12" s="263" customFormat="1" ht="16.5">
      <c r="A120" s="262"/>
      <c r="B120" s="264"/>
      <c r="C120" s="265"/>
      <c r="D120" s="265"/>
      <c r="E120" s="266"/>
      <c r="F120" s="266"/>
      <c r="G120" s="266"/>
      <c r="H120" s="266"/>
      <c r="I120" s="266"/>
      <c r="J120" s="266"/>
      <c r="K120" s="267"/>
      <c r="L120" s="267"/>
    </row>
    <row r="121" spans="1:12" s="263" customFormat="1" ht="16.5">
      <c r="A121" s="262"/>
      <c r="B121" s="264"/>
      <c r="C121" s="265"/>
      <c r="D121" s="265"/>
      <c r="E121" s="266"/>
      <c r="F121" s="266"/>
      <c r="G121" s="266"/>
      <c r="H121" s="266"/>
      <c r="I121" s="266"/>
      <c r="J121" s="266"/>
      <c r="K121" s="267"/>
      <c r="L121" s="267"/>
    </row>
    <row r="122" spans="1:12" s="263" customFormat="1" ht="16.5">
      <c r="A122" s="262"/>
      <c r="B122" s="264"/>
      <c r="C122" s="265"/>
      <c r="D122" s="265"/>
      <c r="E122" s="266"/>
      <c r="F122" s="266"/>
      <c r="G122" s="266"/>
      <c r="H122" s="266"/>
      <c r="I122" s="266"/>
      <c r="J122" s="266"/>
      <c r="K122" s="267"/>
      <c r="L122" s="267"/>
    </row>
    <row r="123" spans="1:12" s="263" customFormat="1" ht="16.5">
      <c r="A123" s="262"/>
      <c r="B123" s="264"/>
      <c r="C123" s="265"/>
      <c r="D123" s="265"/>
      <c r="E123" s="266"/>
      <c r="F123" s="266"/>
      <c r="G123" s="266"/>
      <c r="H123" s="266"/>
      <c r="I123" s="266"/>
      <c r="J123" s="266"/>
      <c r="K123" s="267"/>
      <c r="L123" s="267"/>
    </row>
    <row r="124" spans="1:12" s="263" customFormat="1" ht="16.5">
      <c r="A124" s="262"/>
      <c r="B124" s="264"/>
      <c r="C124" s="265"/>
      <c r="D124" s="265"/>
      <c r="E124" s="266"/>
      <c r="F124" s="266"/>
      <c r="G124" s="266"/>
      <c r="H124" s="266"/>
      <c r="I124" s="266"/>
      <c r="J124" s="266"/>
      <c r="K124" s="267"/>
      <c r="L124" s="267"/>
    </row>
    <row r="125" spans="1:12" s="263" customFormat="1" ht="16.5">
      <c r="A125" s="262"/>
      <c r="B125" s="264"/>
      <c r="C125" s="265"/>
      <c r="D125" s="265"/>
      <c r="E125" s="266"/>
      <c r="F125" s="266"/>
      <c r="G125" s="266"/>
      <c r="H125" s="266"/>
      <c r="I125" s="266"/>
      <c r="J125" s="266"/>
      <c r="K125" s="267"/>
      <c r="L125" s="267"/>
    </row>
    <row r="126" spans="1:12" s="263" customFormat="1" ht="16.5">
      <c r="A126" s="262"/>
      <c r="B126" s="264"/>
      <c r="C126" s="265"/>
      <c r="D126" s="265"/>
      <c r="E126" s="266"/>
      <c r="F126" s="266"/>
      <c r="G126" s="266"/>
      <c r="H126" s="266"/>
      <c r="I126" s="266"/>
      <c r="J126" s="266"/>
      <c r="K126" s="267"/>
      <c r="L126" s="267"/>
    </row>
    <row r="127" spans="1:12" s="263" customFormat="1" ht="16.5">
      <c r="A127" s="262"/>
      <c r="B127" s="264"/>
      <c r="C127" s="265"/>
      <c r="D127" s="265"/>
      <c r="E127" s="266"/>
      <c r="F127" s="266"/>
      <c r="G127" s="266"/>
      <c r="H127" s="266"/>
      <c r="I127" s="266"/>
      <c r="J127" s="266"/>
      <c r="K127" s="267"/>
      <c r="L127" s="267"/>
    </row>
    <row r="128" spans="1:12" s="263" customFormat="1" ht="16.5">
      <c r="A128" s="262"/>
      <c r="B128" s="264"/>
      <c r="C128" s="265"/>
      <c r="D128" s="265"/>
      <c r="E128" s="266"/>
      <c r="F128" s="266"/>
      <c r="G128" s="266"/>
      <c r="H128" s="266"/>
      <c r="I128" s="266"/>
      <c r="J128" s="266"/>
      <c r="K128" s="267"/>
      <c r="L128" s="267"/>
    </row>
    <row r="129" spans="1:12" s="263" customFormat="1" ht="16.5">
      <c r="A129" s="262"/>
      <c r="B129" s="264"/>
      <c r="C129" s="265"/>
      <c r="D129" s="265"/>
      <c r="E129" s="266"/>
      <c r="F129" s="266"/>
      <c r="G129" s="266"/>
      <c r="H129" s="266"/>
      <c r="I129" s="266"/>
      <c r="J129" s="266"/>
      <c r="K129" s="267"/>
      <c r="L129" s="267"/>
    </row>
    <row r="130" spans="1:12" s="263" customFormat="1" ht="16.5">
      <c r="A130" s="262"/>
      <c r="B130" s="264"/>
      <c r="C130" s="265"/>
      <c r="D130" s="265"/>
      <c r="E130" s="266"/>
      <c r="F130" s="266"/>
      <c r="G130" s="266"/>
      <c r="H130" s="266"/>
      <c r="I130" s="266"/>
      <c r="J130" s="266"/>
      <c r="K130" s="267"/>
      <c r="L130" s="267"/>
    </row>
    <row r="131" spans="1:12" s="263" customFormat="1" ht="16.5">
      <c r="A131" s="262"/>
      <c r="B131" s="264"/>
      <c r="C131" s="265"/>
      <c r="D131" s="265"/>
      <c r="E131" s="266"/>
      <c r="F131" s="266"/>
      <c r="G131" s="266"/>
      <c r="H131" s="266"/>
      <c r="I131" s="266"/>
      <c r="J131" s="266"/>
      <c r="K131" s="267"/>
      <c r="L131" s="267"/>
    </row>
    <row r="132" spans="1:12" s="263" customFormat="1" ht="16.5">
      <c r="A132" s="262"/>
      <c r="B132" s="264"/>
      <c r="C132" s="265"/>
      <c r="D132" s="265"/>
      <c r="E132" s="266"/>
      <c r="F132" s="266"/>
      <c r="G132" s="266"/>
      <c r="H132" s="266"/>
      <c r="I132" s="266"/>
      <c r="J132" s="266"/>
      <c r="K132" s="267"/>
      <c r="L132" s="267"/>
    </row>
    <row r="133" spans="1:12" s="263" customFormat="1" ht="16.5">
      <c r="A133" s="262"/>
      <c r="B133" s="264"/>
      <c r="C133" s="265"/>
      <c r="D133" s="265"/>
      <c r="E133" s="266"/>
      <c r="F133" s="266"/>
      <c r="G133" s="266"/>
      <c r="H133" s="266"/>
      <c r="I133" s="266"/>
      <c r="J133" s="266"/>
      <c r="K133" s="267"/>
      <c r="L133" s="267"/>
    </row>
    <row r="134" spans="1:12" s="263" customFormat="1" ht="16.5">
      <c r="A134" s="262"/>
      <c r="B134" s="264"/>
      <c r="C134" s="265"/>
      <c r="D134" s="265"/>
      <c r="E134" s="266"/>
      <c r="F134" s="266"/>
      <c r="G134" s="266"/>
      <c r="H134" s="266"/>
      <c r="I134" s="266"/>
      <c r="J134" s="266"/>
      <c r="K134" s="267"/>
      <c r="L134" s="267"/>
    </row>
    <row r="135" spans="1:12" s="263" customFormat="1" ht="16.5">
      <c r="A135" s="262"/>
      <c r="B135" s="264"/>
      <c r="C135" s="265"/>
      <c r="D135" s="265"/>
      <c r="E135" s="266"/>
      <c r="F135" s="266"/>
      <c r="G135" s="266"/>
      <c r="H135" s="266"/>
      <c r="I135" s="266"/>
      <c r="J135" s="266"/>
      <c r="K135" s="267"/>
      <c r="L135" s="267"/>
    </row>
    <row r="136" spans="1:12" s="263" customFormat="1" ht="16.5">
      <c r="A136" s="262"/>
      <c r="B136" s="264"/>
      <c r="C136" s="265"/>
      <c r="D136" s="265"/>
      <c r="E136" s="266"/>
      <c r="F136" s="266"/>
      <c r="G136" s="266"/>
      <c r="H136" s="266"/>
      <c r="I136" s="266"/>
      <c r="J136" s="266"/>
      <c r="K136" s="267"/>
      <c r="L136" s="267"/>
    </row>
    <row r="137" spans="1:12" s="263" customFormat="1" ht="16.5">
      <c r="A137" s="262"/>
      <c r="B137" s="264"/>
      <c r="C137" s="265"/>
      <c r="D137" s="265"/>
      <c r="E137" s="266"/>
      <c r="F137" s="266"/>
      <c r="G137" s="266"/>
      <c r="H137" s="266"/>
      <c r="I137" s="266"/>
      <c r="J137" s="266"/>
      <c r="K137" s="267"/>
      <c r="L137" s="267"/>
    </row>
    <row r="138" spans="1:12" s="263" customFormat="1" ht="16.5">
      <c r="A138" s="262"/>
      <c r="B138" s="264"/>
      <c r="C138" s="265"/>
      <c r="D138" s="265"/>
      <c r="E138" s="266"/>
      <c r="F138" s="266"/>
      <c r="G138" s="266"/>
      <c r="H138" s="266"/>
      <c r="I138" s="266"/>
      <c r="J138" s="266"/>
      <c r="K138" s="267"/>
      <c r="L138" s="267"/>
    </row>
    <row r="139" spans="1:12" s="263" customFormat="1" ht="16.5">
      <c r="A139" s="262"/>
      <c r="B139" s="264"/>
      <c r="C139" s="265"/>
      <c r="D139" s="265"/>
      <c r="E139" s="266"/>
      <c r="F139" s="266"/>
      <c r="G139" s="266"/>
      <c r="H139" s="266"/>
      <c r="I139" s="266"/>
      <c r="J139" s="266"/>
      <c r="K139" s="267"/>
      <c r="L139" s="267"/>
    </row>
    <row r="140" spans="1:12" s="263" customFormat="1" ht="16.5">
      <c r="A140" s="262"/>
      <c r="B140" s="264"/>
      <c r="C140" s="265"/>
      <c r="D140" s="265"/>
      <c r="E140" s="266"/>
      <c r="F140" s="266"/>
      <c r="G140" s="266"/>
      <c r="H140" s="266"/>
      <c r="I140" s="266"/>
      <c r="J140" s="266"/>
      <c r="K140" s="267"/>
      <c r="L140" s="267"/>
    </row>
    <row r="141" spans="1:12" s="263" customFormat="1" ht="16.5">
      <c r="A141" s="262"/>
      <c r="B141" s="264"/>
      <c r="C141" s="265"/>
      <c r="D141" s="265"/>
      <c r="E141" s="266"/>
      <c r="F141" s="266"/>
      <c r="G141" s="266"/>
      <c r="H141" s="266"/>
      <c r="I141" s="266"/>
      <c r="J141" s="266"/>
      <c r="K141" s="267"/>
      <c r="L141" s="267"/>
    </row>
    <row r="142" spans="1:12" s="263" customFormat="1" ht="16.5">
      <c r="A142" s="262"/>
      <c r="B142" s="264"/>
      <c r="C142" s="265"/>
      <c r="D142" s="265"/>
      <c r="E142" s="266"/>
      <c r="F142" s="266"/>
      <c r="G142" s="266"/>
      <c r="H142" s="266"/>
      <c r="I142" s="266"/>
      <c r="J142" s="266"/>
      <c r="K142" s="267"/>
      <c r="L142" s="267"/>
    </row>
    <row r="143" spans="1:12" s="263" customFormat="1" ht="16.5">
      <c r="A143" s="262"/>
      <c r="B143" s="264"/>
      <c r="C143" s="265"/>
      <c r="D143" s="265"/>
      <c r="E143" s="266"/>
      <c r="F143" s="266"/>
      <c r="G143" s="266"/>
      <c r="H143" s="266"/>
      <c r="I143" s="266"/>
      <c r="J143" s="266"/>
      <c r="K143" s="267"/>
      <c r="L143" s="267"/>
    </row>
    <row r="144" spans="1:12" s="263" customFormat="1" ht="16.5">
      <c r="A144" s="262"/>
      <c r="B144" s="264"/>
      <c r="C144" s="265"/>
      <c r="D144" s="265"/>
      <c r="E144" s="266"/>
      <c r="F144" s="266"/>
      <c r="G144" s="266"/>
      <c r="H144" s="266"/>
      <c r="I144" s="266"/>
      <c r="J144" s="266"/>
      <c r="K144" s="267"/>
      <c r="L144" s="267"/>
    </row>
    <row r="145" spans="1:12" s="263" customFormat="1" ht="16.5">
      <c r="A145" s="262"/>
      <c r="B145" s="264"/>
      <c r="C145" s="265"/>
      <c r="D145" s="265"/>
      <c r="E145" s="266"/>
      <c r="F145" s="266"/>
      <c r="G145" s="266"/>
      <c r="H145" s="266"/>
      <c r="I145" s="266"/>
      <c r="J145" s="266"/>
      <c r="K145" s="267"/>
      <c r="L145" s="267"/>
    </row>
    <row r="146" spans="1:12" s="263" customFormat="1" ht="16.5">
      <c r="A146" s="262"/>
      <c r="B146" s="264"/>
      <c r="C146" s="265"/>
      <c r="D146" s="265"/>
      <c r="E146" s="266"/>
      <c r="F146" s="266"/>
      <c r="G146" s="266"/>
      <c r="H146" s="266"/>
      <c r="I146" s="266"/>
      <c r="J146" s="266"/>
      <c r="K146" s="267"/>
      <c r="L146" s="267"/>
    </row>
    <row r="147" spans="1:12" s="263" customFormat="1" ht="16.5">
      <c r="A147" s="262"/>
      <c r="B147" s="264"/>
      <c r="C147" s="265"/>
      <c r="D147" s="265"/>
      <c r="E147" s="266"/>
      <c r="F147" s="266"/>
      <c r="G147" s="266"/>
      <c r="H147" s="266"/>
      <c r="I147" s="266"/>
      <c r="J147" s="266"/>
      <c r="K147" s="267"/>
      <c r="L147" s="267"/>
    </row>
    <row r="148" spans="1:12" s="263" customFormat="1" ht="16.5">
      <c r="A148" s="262"/>
      <c r="B148" s="264"/>
      <c r="C148" s="265"/>
      <c r="D148" s="265"/>
      <c r="E148" s="266"/>
      <c r="F148" s="266"/>
      <c r="G148" s="266"/>
      <c r="H148" s="266"/>
      <c r="I148" s="266"/>
      <c r="J148" s="266"/>
      <c r="K148" s="267"/>
      <c r="L148" s="267"/>
    </row>
    <row r="149" spans="1:12" s="263" customFormat="1" ht="16.5">
      <c r="A149" s="262"/>
      <c r="B149" s="264"/>
      <c r="C149" s="265"/>
      <c r="D149" s="265"/>
      <c r="E149" s="266"/>
      <c r="F149" s="266"/>
      <c r="G149" s="266"/>
      <c r="H149" s="266"/>
      <c r="I149" s="266"/>
      <c r="J149" s="266"/>
      <c r="K149" s="267"/>
      <c r="L149" s="267"/>
    </row>
    <row r="150" spans="1:12" s="263" customFormat="1" ht="16.5">
      <c r="A150" s="262"/>
      <c r="B150" s="264"/>
      <c r="C150" s="265"/>
      <c r="D150" s="265"/>
      <c r="E150" s="266"/>
      <c r="F150" s="266"/>
      <c r="G150" s="266"/>
      <c r="H150" s="266"/>
      <c r="I150" s="266"/>
      <c r="J150" s="266"/>
      <c r="K150" s="267"/>
      <c r="L150" s="267"/>
    </row>
    <row r="151" spans="1:12" s="263" customFormat="1" ht="16.5">
      <c r="A151" s="262"/>
      <c r="B151" s="264"/>
      <c r="C151" s="265"/>
      <c r="D151" s="265"/>
      <c r="E151" s="266"/>
      <c r="F151" s="266"/>
      <c r="G151" s="266"/>
      <c r="H151" s="266"/>
      <c r="I151" s="266"/>
      <c r="J151" s="266"/>
      <c r="K151" s="267"/>
      <c r="L151" s="267"/>
    </row>
    <row r="152" spans="1:12" s="263" customFormat="1" ht="16.5">
      <c r="A152" s="262"/>
      <c r="B152" s="264"/>
      <c r="C152" s="265"/>
      <c r="D152" s="265"/>
      <c r="E152" s="266"/>
      <c r="F152" s="266"/>
      <c r="G152" s="266"/>
      <c r="H152" s="266"/>
      <c r="I152" s="266"/>
      <c r="J152" s="266"/>
      <c r="K152" s="267"/>
      <c r="L152" s="267"/>
    </row>
    <row r="153" spans="1:12" s="263" customFormat="1" ht="16.5">
      <c r="A153" s="262"/>
      <c r="B153" s="264"/>
      <c r="C153" s="265"/>
      <c r="D153" s="265"/>
      <c r="E153" s="266"/>
      <c r="F153" s="266"/>
      <c r="G153" s="266"/>
      <c r="H153" s="266"/>
      <c r="I153" s="266"/>
      <c r="J153" s="266"/>
      <c r="K153" s="267"/>
      <c r="L153" s="267"/>
    </row>
    <row r="154" spans="1:12" s="263" customFormat="1" ht="16.5">
      <c r="A154" s="262"/>
      <c r="B154" s="264"/>
      <c r="C154" s="265"/>
      <c r="D154" s="265"/>
      <c r="E154" s="266"/>
      <c r="F154" s="266"/>
      <c r="G154" s="266"/>
      <c r="H154" s="266"/>
      <c r="I154" s="266"/>
      <c r="J154" s="266"/>
      <c r="K154" s="267"/>
      <c r="L154" s="267"/>
    </row>
    <row r="155" spans="1:12" s="263" customFormat="1" ht="16.5">
      <c r="A155" s="262"/>
      <c r="B155" s="264"/>
      <c r="C155" s="265"/>
      <c r="D155" s="265"/>
      <c r="E155" s="266"/>
      <c r="F155" s="266"/>
      <c r="G155" s="266"/>
      <c r="H155" s="266"/>
      <c r="I155" s="266"/>
      <c r="J155" s="266"/>
      <c r="K155" s="267"/>
      <c r="L155" s="267"/>
    </row>
    <row r="156" spans="1:12" s="263" customFormat="1" ht="16.5">
      <c r="A156" s="262"/>
      <c r="B156" s="264"/>
      <c r="C156" s="265"/>
      <c r="D156" s="265"/>
      <c r="E156" s="266"/>
      <c r="F156" s="266"/>
      <c r="G156" s="266"/>
      <c r="H156" s="266"/>
      <c r="I156" s="266"/>
      <c r="J156" s="266"/>
      <c r="K156" s="267"/>
      <c r="L156" s="267"/>
    </row>
    <row r="157" spans="1:12" s="263" customFormat="1" ht="16.5">
      <c r="A157" s="262"/>
      <c r="B157" s="264"/>
      <c r="C157" s="265"/>
      <c r="D157" s="265"/>
      <c r="E157" s="266"/>
      <c r="F157" s="266"/>
      <c r="G157" s="266"/>
      <c r="H157" s="266"/>
      <c r="I157" s="266"/>
      <c r="J157" s="266"/>
      <c r="K157" s="267"/>
      <c r="L157" s="267"/>
    </row>
    <row r="158" spans="1:12" s="263" customFormat="1" ht="16.5">
      <c r="A158" s="262"/>
      <c r="B158" s="264"/>
      <c r="C158" s="265"/>
      <c r="D158" s="265"/>
      <c r="E158" s="266"/>
      <c r="F158" s="266"/>
      <c r="G158" s="266"/>
      <c r="H158" s="266"/>
      <c r="I158" s="266"/>
      <c r="J158" s="266"/>
      <c r="K158" s="267"/>
      <c r="L158" s="267"/>
    </row>
    <row r="159" spans="1:12" s="263" customFormat="1" ht="16.5">
      <c r="A159" s="262"/>
      <c r="B159" s="264"/>
      <c r="C159" s="265"/>
      <c r="D159" s="265"/>
      <c r="E159" s="266"/>
      <c r="F159" s="266"/>
      <c r="G159" s="266"/>
      <c r="H159" s="266"/>
      <c r="I159" s="266"/>
      <c r="J159" s="266"/>
      <c r="K159" s="267"/>
      <c r="L159" s="267"/>
    </row>
    <row r="160" spans="1:12" s="263" customFormat="1" ht="16.5">
      <c r="A160" s="262"/>
      <c r="B160" s="264"/>
      <c r="C160" s="265"/>
      <c r="D160" s="265"/>
      <c r="E160" s="266"/>
      <c r="F160" s="266"/>
      <c r="G160" s="266"/>
      <c r="H160" s="266"/>
      <c r="I160" s="266"/>
      <c r="J160" s="266"/>
      <c r="K160" s="267"/>
      <c r="L160" s="267"/>
    </row>
    <row r="161" spans="1:12" s="263" customFormat="1" ht="16.5">
      <c r="A161" s="262"/>
      <c r="B161" s="264"/>
      <c r="C161" s="265"/>
      <c r="D161" s="265"/>
      <c r="E161" s="266"/>
      <c r="F161" s="266"/>
      <c r="G161" s="266"/>
      <c r="H161" s="266"/>
      <c r="I161" s="266"/>
      <c r="J161" s="266"/>
      <c r="K161" s="267"/>
      <c r="L161" s="267"/>
    </row>
    <row r="162" spans="1:12" s="263" customFormat="1" ht="16.5">
      <c r="A162" s="262"/>
      <c r="B162" s="264"/>
      <c r="C162" s="265"/>
      <c r="D162" s="265"/>
      <c r="E162" s="266"/>
      <c r="F162" s="266"/>
      <c r="G162" s="266"/>
      <c r="H162" s="266"/>
      <c r="I162" s="266"/>
      <c r="J162" s="266"/>
      <c r="K162" s="267"/>
      <c r="L162" s="267"/>
    </row>
    <row r="163" spans="1:12" s="263" customFormat="1" ht="16.5">
      <c r="A163" s="262"/>
      <c r="B163" s="264"/>
      <c r="C163" s="265"/>
      <c r="D163" s="265"/>
      <c r="E163" s="266"/>
      <c r="F163" s="266"/>
      <c r="G163" s="266"/>
      <c r="H163" s="266"/>
      <c r="I163" s="266"/>
      <c r="J163" s="266"/>
      <c r="K163" s="267"/>
      <c r="L163" s="267"/>
    </row>
    <row r="164" spans="1:12" s="263" customFormat="1" ht="16.5">
      <c r="A164" s="262"/>
      <c r="B164" s="264"/>
      <c r="C164" s="265"/>
      <c r="D164" s="265"/>
      <c r="E164" s="266"/>
      <c r="F164" s="266"/>
      <c r="G164" s="266"/>
      <c r="H164" s="266"/>
      <c r="I164" s="266"/>
      <c r="J164" s="266"/>
      <c r="K164" s="267"/>
      <c r="L164" s="267"/>
    </row>
    <row r="165" spans="1:12" s="263" customFormat="1" ht="16.5">
      <c r="A165" s="262"/>
      <c r="B165" s="264"/>
      <c r="C165" s="265"/>
      <c r="D165" s="265"/>
      <c r="E165" s="266"/>
      <c r="F165" s="266"/>
      <c r="G165" s="266"/>
      <c r="H165" s="266"/>
      <c r="I165" s="266"/>
      <c r="J165" s="266"/>
      <c r="K165" s="267"/>
      <c r="L165" s="267"/>
    </row>
    <row r="166" spans="1:12" s="263" customFormat="1" ht="16.5">
      <c r="A166" s="262"/>
      <c r="B166" s="264"/>
      <c r="C166" s="265"/>
      <c r="D166" s="265"/>
      <c r="E166" s="266"/>
      <c r="F166" s="266"/>
      <c r="G166" s="266"/>
      <c r="H166" s="266"/>
      <c r="I166" s="266"/>
      <c r="J166" s="266"/>
      <c r="K166" s="267"/>
      <c r="L166" s="267"/>
    </row>
    <row r="167" spans="1:12" s="263" customFormat="1" ht="16.5">
      <c r="A167" s="262"/>
      <c r="B167" s="264"/>
      <c r="C167" s="265"/>
      <c r="D167" s="265"/>
      <c r="E167" s="266"/>
      <c r="F167" s="266"/>
      <c r="G167" s="266"/>
      <c r="H167" s="266"/>
      <c r="I167" s="266"/>
      <c r="J167" s="266"/>
      <c r="K167" s="267"/>
      <c r="L167" s="267"/>
    </row>
    <row r="168" spans="1:12" s="263" customFormat="1" ht="16.5">
      <c r="A168" s="262"/>
      <c r="B168" s="264"/>
      <c r="C168" s="265"/>
      <c r="D168" s="265"/>
      <c r="E168" s="266"/>
      <c r="F168" s="266"/>
      <c r="G168" s="266"/>
      <c r="H168" s="266"/>
      <c r="I168" s="266"/>
      <c r="J168" s="266"/>
      <c r="K168" s="267"/>
      <c r="L168" s="267"/>
    </row>
    <row r="169" spans="1:12" s="263" customFormat="1" ht="16.5">
      <c r="A169" s="262"/>
      <c r="B169" s="264"/>
      <c r="C169" s="265"/>
      <c r="D169" s="265"/>
      <c r="E169" s="266"/>
      <c r="F169" s="266"/>
      <c r="G169" s="266"/>
      <c r="H169" s="266"/>
      <c r="I169" s="266"/>
      <c r="J169" s="266"/>
      <c r="K169" s="267"/>
      <c r="L169" s="267"/>
    </row>
    <row r="170" spans="1:12" s="263" customFormat="1" ht="16.5">
      <c r="A170" s="262"/>
      <c r="B170" s="264"/>
      <c r="C170" s="265"/>
      <c r="D170" s="265"/>
      <c r="E170" s="266"/>
      <c r="F170" s="266"/>
      <c r="G170" s="266"/>
      <c r="H170" s="266"/>
      <c r="I170" s="266"/>
      <c r="J170" s="266"/>
      <c r="K170" s="267"/>
      <c r="L170" s="267"/>
    </row>
    <row r="171" spans="1:12" s="263" customFormat="1" ht="16.5">
      <c r="A171" s="262"/>
      <c r="B171" s="264"/>
      <c r="C171" s="265"/>
      <c r="D171" s="265"/>
      <c r="E171" s="266"/>
      <c r="F171" s="266"/>
      <c r="G171" s="266"/>
      <c r="H171" s="266"/>
      <c r="I171" s="266"/>
      <c r="J171" s="266"/>
      <c r="K171" s="267"/>
      <c r="L171" s="267"/>
    </row>
    <row r="172" spans="1:12" s="263" customFormat="1" ht="16.5">
      <c r="A172" s="262"/>
      <c r="B172" s="264"/>
      <c r="C172" s="265"/>
      <c r="D172" s="265"/>
      <c r="E172" s="266"/>
      <c r="F172" s="266"/>
      <c r="G172" s="266"/>
      <c r="H172" s="266"/>
      <c r="I172" s="266"/>
      <c r="J172" s="266"/>
      <c r="K172" s="267"/>
      <c r="L172" s="267"/>
    </row>
    <row r="173" spans="1:12" s="263" customFormat="1" ht="16.5">
      <c r="A173" s="262"/>
      <c r="B173" s="264"/>
      <c r="C173" s="265"/>
      <c r="D173" s="265"/>
      <c r="E173" s="266"/>
      <c r="F173" s="266"/>
      <c r="G173" s="266"/>
      <c r="H173" s="266"/>
      <c r="I173" s="266"/>
      <c r="J173" s="266"/>
      <c r="K173" s="267"/>
      <c r="L173" s="267"/>
    </row>
    <row r="174" spans="1:12" s="263" customFormat="1" ht="16.5">
      <c r="A174" s="262"/>
      <c r="B174" s="264"/>
      <c r="C174" s="265"/>
      <c r="D174" s="265"/>
      <c r="E174" s="266"/>
      <c r="F174" s="266"/>
      <c r="G174" s="266"/>
      <c r="H174" s="266"/>
      <c r="I174" s="266"/>
      <c r="J174" s="266"/>
      <c r="K174" s="267"/>
      <c r="L174" s="267"/>
    </row>
    <row r="175" spans="1:12" s="263" customFormat="1" ht="16.5">
      <c r="A175" s="262"/>
      <c r="B175" s="264"/>
      <c r="C175" s="265"/>
      <c r="D175" s="265"/>
      <c r="E175" s="266"/>
      <c r="F175" s="266"/>
      <c r="G175" s="266"/>
      <c r="H175" s="266"/>
      <c r="I175" s="266"/>
      <c r="J175" s="266"/>
      <c r="K175" s="267"/>
      <c r="L175" s="267"/>
    </row>
    <row r="176" spans="1:12" s="263" customFormat="1" ht="16.5">
      <c r="A176" s="262"/>
      <c r="B176" s="264"/>
      <c r="C176" s="265"/>
      <c r="D176" s="265"/>
      <c r="E176" s="266"/>
      <c r="F176" s="266"/>
      <c r="G176" s="266"/>
      <c r="H176" s="266"/>
      <c r="I176" s="266"/>
      <c r="J176" s="266"/>
      <c r="K176" s="267"/>
      <c r="L176" s="267"/>
    </row>
    <row r="177" spans="1:12" s="263" customFormat="1" ht="16.5">
      <c r="A177" s="262"/>
      <c r="B177" s="264"/>
      <c r="C177" s="265"/>
      <c r="D177" s="265"/>
      <c r="E177" s="266"/>
      <c r="F177" s="266"/>
      <c r="G177" s="266"/>
      <c r="H177" s="266"/>
      <c r="I177" s="266"/>
      <c r="J177" s="266"/>
      <c r="K177" s="267"/>
      <c r="L177" s="267"/>
    </row>
    <row r="178" spans="1:12" s="263" customFormat="1" ht="16.5">
      <c r="A178" s="262"/>
      <c r="B178" s="264"/>
      <c r="C178" s="265"/>
      <c r="D178" s="265"/>
      <c r="E178" s="266"/>
      <c r="F178" s="266"/>
      <c r="G178" s="266"/>
      <c r="H178" s="266"/>
      <c r="I178" s="266"/>
      <c r="J178" s="266"/>
      <c r="K178" s="267"/>
      <c r="L178" s="267"/>
    </row>
    <row r="179" spans="1:12" s="263" customFormat="1" ht="16.5">
      <c r="A179" s="262"/>
      <c r="B179" s="264"/>
      <c r="C179" s="265"/>
      <c r="D179" s="265"/>
      <c r="E179" s="266"/>
      <c r="F179" s="266"/>
      <c r="G179" s="266"/>
      <c r="H179" s="266"/>
      <c r="I179" s="266"/>
      <c r="J179" s="266"/>
      <c r="K179" s="267"/>
      <c r="L179" s="267"/>
    </row>
    <row r="180" spans="1:12" s="263" customFormat="1" ht="16.5">
      <c r="A180" s="262"/>
      <c r="B180" s="264"/>
      <c r="C180" s="265"/>
      <c r="D180" s="265"/>
      <c r="E180" s="266"/>
      <c r="F180" s="266"/>
      <c r="G180" s="266"/>
      <c r="H180" s="266"/>
      <c r="I180" s="266"/>
      <c r="J180" s="266"/>
      <c r="K180" s="267"/>
      <c r="L180" s="267"/>
    </row>
    <row r="181" spans="1:12" s="263" customFormat="1" ht="16.5">
      <c r="A181" s="262"/>
      <c r="B181" s="264"/>
      <c r="C181" s="265"/>
      <c r="D181" s="265"/>
      <c r="E181" s="266"/>
      <c r="F181" s="266"/>
      <c r="G181" s="266"/>
      <c r="H181" s="266"/>
      <c r="I181" s="266"/>
      <c r="J181" s="266"/>
      <c r="K181" s="267"/>
      <c r="L181" s="267"/>
    </row>
    <row r="182" spans="1:12" s="263" customFormat="1" ht="16.5">
      <c r="A182" s="262"/>
      <c r="B182" s="264"/>
      <c r="C182" s="265"/>
      <c r="D182" s="265"/>
      <c r="E182" s="266"/>
      <c r="F182" s="266"/>
      <c r="G182" s="266"/>
      <c r="H182" s="266"/>
      <c r="I182" s="266"/>
      <c r="J182" s="266"/>
      <c r="K182" s="267"/>
      <c r="L182" s="267"/>
    </row>
    <row r="183" spans="1:12" s="263" customFormat="1" ht="16.5">
      <c r="A183" s="262"/>
      <c r="B183" s="264"/>
      <c r="C183" s="265"/>
      <c r="D183" s="265"/>
      <c r="E183" s="266"/>
      <c r="F183" s="266"/>
      <c r="G183" s="266"/>
      <c r="H183" s="266"/>
      <c r="I183" s="266"/>
      <c r="J183" s="266"/>
      <c r="K183" s="267"/>
      <c r="L183" s="267"/>
    </row>
    <row r="184" spans="1:12" s="263" customFormat="1" ht="16.5">
      <c r="A184" s="262"/>
      <c r="B184" s="264"/>
      <c r="C184" s="265"/>
      <c r="D184" s="265"/>
      <c r="E184" s="266"/>
      <c r="F184" s="266"/>
      <c r="G184" s="266"/>
      <c r="H184" s="266"/>
      <c r="I184" s="266"/>
      <c r="J184" s="266"/>
      <c r="K184" s="267"/>
      <c r="L184" s="267"/>
    </row>
    <row r="185" spans="1:12" s="263" customFormat="1" ht="16.5">
      <c r="A185" s="262"/>
      <c r="B185" s="264"/>
      <c r="C185" s="265"/>
      <c r="D185" s="265"/>
      <c r="E185" s="266"/>
      <c r="F185" s="266"/>
      <c r="G185" s="266"/>
      <c r="H185" s="266"/>
      <c r="I185" s="266"/>
      <c r="J185" s="266"/>
      <c r="K185" s="267"/>
      <c r="L185" s="267"/>
    </row>
    <row r="186" spans="1:12" s="263" customFormat="1" ht="16.5">
      <c r="A186" s="262"/>
      <c r="B186" s="264"/>
      <c r="C186" s="265"/>
      <c r="D186" s="265"/>
      <c r="E186" s="266"/>
      <c r="F186" s="266"/>
      <c r="G186" s="266"/>
      <c r="H186" s="266"/>
      <c r="I186" s="266"/>
      <c r="J186" s="266"/>
      <c r="K186" s="267"/>
      <c r="L186" s="267"/>
    </row>
    <row r="187" spans="1:12" s="263" customFormat="1" ht="16.5">
      <c r="A187" s="262"/>
      <c r="B187" s="264"/>
      <c r="C187" s="265"/>
      <c r="D187" s="265"/>
      <c r="E187" s="266"/>
      <c r="F187" s="266"/>
      <c r="G187" s="266"/>
      <c r="H187" s="266"/>
      <c r="I187" s="266"/>
      <c r="J187" s="266"/>
      <c r="K187" s="267"/>
      <c r="L187" s="267"/>
    </row>
    <row r="188" spans="1:12" s="263" customFormat="1" ht="16.5">
      <c r="A188" s="262"/>
      <c r="B188" s="264"/>
      <c r="C188" s="265"/>
      <c r="D188" s="265"/>
      <c r="E188" s="266"/>
      <c r="F188" s="266"/>
      <c r="G188" s="266"/>
      <c r="H188" s="266"/>
      <c r="I188" s="266"/>
      <c r="J188" s="266"/>
      <c r="K188" s="267"/>
      <c r="L188" s="267"/>
    </row>
    <row r="189" spans="1:12" s="263" customFormat="1" ht="16.5">
      <c r="A189" s="262"/>
      <c r="B189" s="264"/>
      <c r="C189" s="265"/>
      <c r="D189" s="265"/>
      <c r="E189" s="266"/>
      <c r="F189" s="266"/>
      <c r="G189" s="266"/>
      <c r="H189" s="266"/>
      <c r="I189" s="266"/>
      <c r="J189" s="266"/>
      <c r="K189" s="267"/>
      <c r="L189" s="267"/>
    </row>
    <row r="190" spans="1:12" s="263" customFormat="1" ht="16.5">
      <c r="A190" s="262"/>
      <c r="B190" s="264"/>
      <c r="C190" s="265"/>
      <c r="D190" s="265"/>
      <c r="E190" s="266"/>
      <c r="F190" s="266"/>
      <c r="G190" s="266"/>
      <c r="H190" s="266"/>
      <c r="I190" s="266"/>
      <c r="J190" s="266"/>
      <c r="K190" s="267"/>
      <c r="L190" s="267"/>
    </row>
    <row r="191" spans="1:12" s="263" customFormat="1" ht="16.5">
      <c r="A191" s="262"/>
      <c r="B191" s="264"/>
      <c r="C191" s="265"/>
      <c r="D191" s="265"/>
      <c r="E191" s="266"/>
      <c r="F191" s="266"/>
      <c r="G191" s="266"/>
      <c r="H191" s="266"/>
      <c r="I191" s="266"/>
      <c r="J191" s="266"/>
      <c r="K191" s="267"/>
      <c r="L191" s="267"/>
    </row>
    <row r="192" spans="1:12" s="263" customFormat="1" ht="16.5">
      <c r="A192" s="262"/>
      <c r="B192" s="264"/>
      <c r="C192" s="265"/>
      <c r="D192" s="265"/>
      <c r="E192" s="266"/>
      <c r="F192" s="266"/>
      <c r="G192" s="266"/>
      <c r="H192" s="266"/>
      <c r="I192" s="266"/>
      <c r="J192" s="266"/>
      <c r="K192" s="267"/>
      <c r="L192" s="267"/>
    </row>
    <row r="193" spans="1:12" s="263" customFormat="1" ht="16.5">
      <c r="A193" s="262"/>
      <c r="B193" s="264"/>
      <c r="C193" s="265"/>
      <c r="D193" s="265"/>
      <c r="E193" s="266"/>
      <c r="F193" s="266"/>
      <c r="G193" s="266"/>
      <c r="H193" s="266"/>
      <c r="I193" s="266"/>
      <c r="J193" s="266"/>
      <c r="K193" s="267"/>
      <c r="L193" s="267"/>
    </row>
    <row r="194" spans="1:12" s="263" customFormat="1" ht="16.5">
      <c r="A194" s="262"/>
      <c r="B194" s="264"/>
      <c r="C194" s="265"/>
      <c r="D194" s="265"/>
      <c r="E194" s="266"/>
      <c r="F194" s="266"/>
      <c r="G194" s="266"/>
      <c r="H194" s="266"/>
      <c r="I194" s="266"/>
      <c r="J194" s="266"/>
      <c r="K194" s="267"/>
      <c r="L194" s="267"/>
    </row>
    <row r="195" spans="1:12" s="263" customFormat="1" ht="16.5">
      <c r="A195" s="262"/>
      <c r="B195" s="264"/>
      <c r="C195" s="265"/>
      <c r="D195" s="265"/>
      <c r="E195" s="266"/>
      <c r="F195" s="266"/>
      <c r="G195" s="266"/>
      <c r="H195" s="266"/>
      <c r="I195" s="266"/>
      <c r="J195" s="266"/>
      <c r="K195" s="267"/>
      <c r="L195" s="267"/>
    </row>
    <row r="196" spans="1:12" s="263" customFormat="1" ht="16.5">
      <c r="A196" s="262"/>
      <c r="B196" s="264"/>
      <c r="C196" s="265"/>
      <c r="D196" s="265"/>
      <c r="E196" s="266"/>
      <c r="F196" s="266"/>
      <c r="G196" s="266"/>
      <c r="H196" s="266"/>
      <c r="I196" s="266"/>
      <c r="J196" s="266"/>
      <c r="K196" s="267"/>
      <c r="L196" s="267"/>
    </row>
    <row r="197" spans="1:12" s="263" customFormat="1" ht="16.5">
      <c r="A197" s="262"/>
      <c r="B197" s="264"/>
      <c r="C197" s="265"/>
      <c r="D197" s="265"/>
      <c r="E197" s="266"/>
      <c r="F197" s="266"/>
      <c r="G197" s="266"/>
      <c r="H197" s="266"/>
      <c r="I197" s="266"/>
      <c r="J197" s="266"/>
      <c r="K197" s="267"/>
      <c r="L197" s="267"/>
    </row>
    <row r="198" spans="1:12" s="263" customFormat="1" ht="16.5">
      <c r="A198" s="262"/>
      <c r="B198" s="264"/>
      <c r="C198" s="265"/>
      <c r="D198" s="265"/>
      <c r="E198" s="266"/>
      <c r="F198" s="266"/>
      <c r="G198" s="266"/>
      <c r="H198" s="266"/>
      <c r="I198" s="266"/>
      <c r="J198" s="266"/>
      <c r="K198" s="267"/>
      <c r="L198" s="267"/>
    </row>
    <row r="199" spans="1:12" s="263" customFormat="1" ht="16.5">
      <c r="A199" s="262"/>
      <c r="B199" s="264"/>
      <c r="C199" s="265"/>
      <c r="D199" s="265"/>
      <c r="E199" s="266"/>
      <c r="F199" s="266"/>
      <c r="G199" s="266"/>
      <c r="H199" s="266"/>
      <c r="I199" s="266"/>
      <c r="J199" s="266"/>
      <c r="K199" s="267"/>
      <c r="L199" s="267"/>
    </row>
    <row r="200" spans="1:12" s="263" customFormat="1" ht="16.5">
      <c r="A200" s="262"/>
      <c r="B200" s="264"/>
      <c r="C200" s="265"/>
      <c r="D200" s="265"/>
      <c r="E200" s="266"/>
      <c r="F200" s="266"/>
      <c r="G200" s="266"/>
      <c r="H200" s="266"/>
      <c r="I200" s="266"/>
      <c r="J200" s="266"/>
      <c r="K200" s="267"/>
      <c r="L200" s="267"/>
    </row>
    <row r="201" spans="1:12" s="263" customFormat="1" ht="16.5">
      <c r="A201" s="262"/>
      <c r="B201" s="264"/>
      <c r="C201" s="265"/>
      <c r="D201" s="265"/>
      <c r="E201" s="266"/>
      <c r="F201" s="266"/>
      <c r="G201" s="266"/>
      <c r="H201" s="266"/>
      <c r="I201" s="266"/>
      <c r="J201" s="266"/>
      <c r="K201" s="267"/>
      <c r="L201" s="267"/>
    </row>
    <row r="202" spans="1:12" s="263" customFormat="1" ht="16.5">
      <c r="A202" s="262"/>
      <c r="B202" s="264"/>
      <c r="C202" s="265"/>
      <c r="D202" s="265"/>
      <c r="E202" s="266"/>
      <c r="F202" s="266"/>
      <c r="G202" s="266"/>
      <c r="H202" s="266"/>
      <c r="I202" s="266"/>
      <c r="J202" s="266"/>
      <c r="K202" s="267"/>
      <c r="L202" s="267"/>
    </row>
    <row r="203" spans="1:12" s="263" customFormat="1" ht="16.5">
      <c r="A203" s="262"/>
      <c r="B203" s="264"/>
      <c r="C203" s="265"/>
      <c r="D203" s="265"/>
      <c r="E203" s="266"/>
      <c r="F203" s="266"/>
      <c r="G203" s="266"/>
      <c r="H203" s="266"/>
      <c r="I203" s="266"/>
      <c r="J203" s="266"/>
      <c r="K203" s="267"/>
      <c r="L203" s="267"/>
    </row>
    <row r="204" spans="1:12" s="263" customFormat="1" ht="16.5">
      <c r="A204" s="262"/>
      <c r="B204" s="264"/>
      <c r="C204" s="265"/>
      <c r="D204" s="265"/>
      <c r="E204" s="266"/>
      <c r="F204" s="266"/>
      <c r="G204" s="266"/>
      <c r="H204" s="266"/>
      <c r="I204" s="266"/>
      <c r="J204" s="266"/>
      <c r="K204" s="267"/>
      <c r="L204" s="267"/>
    </row>
    <row r="205" spans="1:12" s="263" customFormat="1" ht="16.5">
      <c r="A205" s="262"/>
      <c r="B205" s="264"/>
      <c r="C205" s="265"/>
      <c r="D205" s="265"/>
      <c r="E205" s="266"/>
      <c r="F205" s="266"/>
      <c r="G205" s="266"/>
      <c r="H205" s="266"/>
      <c r="I205" s="266"/>
      <c r="J205" s="266"/>
      <c r="K205" s="267"/>
      <c r="L205" s="267"/>
    </row>
    <row r="206" spans="1:12" s="263" customFormat="1" ht="16.5">
      <c r="A206" s="262"/>
      <c r="B206" s="264"/>
      <c r="C206" s="265"/>
      <c r="D206" s="265"/>
      <c r="E206" s="266"/>
      <c r="F206" s="266"/>
      <c r="G206" s="266"/>
      <c r="H206" s="266"/>
      <c r="I206" s="266"/>
      <c r="J206" s="266"/>
      <c r="K206" s="267"/>
      <c r="L206" s="267"/>
    </row>
    <row r="207" spans="1:12" s="263" customFormat="1" ht="16.5">
      <c r="A207" s="262"/>
      <c r="B207" s="264"/>
      <c r="C207" s="265"/>
      <c r="D207" s="265"/>
      <c r="E207" s="266"/>
      <c r="F207" s="266"/>
      <c r="G207" s="266"/>
      <c r="H207" s="266"/>
      <c r="I207" s="266"/>
      <c r="J207" s="266"/>
      <c r="K207" s="267"/>
      <c r="L207" s="267"/>
    </row>
    <row r="208" spans="1:12" s="263" customFormat="1" ht="16.5">
      <c r="A208" s="262"/>
      <c r="B208" s="264"/>
      <c r="C208" s="265"/>
      <c r="D208" s="265"/>
      <c r="E208" s="266"/>
      <c r="F208" s="266"/>
      <c r="G208" s="266"/>
      <c r="H208" s="266"/>
      <c r="I208" s="266"/>
      <c r="J208" s="266"/>
      <c r="K208" s="267"/>
      <c r="L208" s="267"/>
    </row>
    <row r="209" spans="1:12" s="263" customFormat="1" ht="16.5">
      <c r="A209" s="262"/>
      <c r="B209" s="264"/>
      <c r="C209" s="265"/>
      <c r="D209" s="265"/>
      <c r="E209" s="266"/>
      <c r="F209" s="266"/>
      <c r="G209" s="266"/>
      <c r="H209" s="266"/>
      <c r="I209" s="266"/>
      <c r="J209" s="266"/>
      <c r="K209" s="267"/>
      <c r="L209" s="267"/>
    </row>
    <row r="210" spans="1:12" s="263" customFormat="1" ht="16.5">
      <c r="A210" s="262"/>
      <c r="B210" s="264"/>
      <c r="C210" s="265"/>
      <c r="D210" s="265"/>
      <c r="E210" s="266"/>
      <c r="F210" s="266"/>
      <c r="G210" s="266"/>
      <c r="H210" s="266"/>
      <c r="I210" s="266"/>
      <c r="J210" s="266"/>
      <c r="K210" s="267"/>
      <c r="L210" s="267"/>
    </row>
    <row r="211" spans="1:12" s="263" customFormat="1" ht="16.5">
      <c r="A211" s="262"/>
      <c r="B211" s="264"/>
      <c r="C211" s="265"/>
      <c r="D211" s="265"/>
      <c r="E211" s="266"/>
      <c r="F211" s="266"/>
      <c r="G211" s="266"/>
      <c r="H211" s="266"/>
      <c r="I211" s="266"/>
      <c r="J211" s="266"/>
      <c r="K211" s="267"/>
      <c r="L211" s="267"/>
    </row>
    <row r="212" spans="1:12" s="263" customFormat="1" ht="16.5">
      <c r="A212" s="262"/>
      <c r="B212" s="264"/>
      <c r="C212" s="265"/>
      <c r="D212" s="265"/>
      <c r="E212" s="266"/>
      <c r="F212" s="266"/>
      <c r="G212" s="266"/>
      <c r="H212" s="266"/>
      <c r="I212" s="266"/>
      <c r="J212" s="266"/>
      <c r="K212" s="267"/>
      <c r="L212" s="267"/>
    </row>
    <row r="213" spans="1:12" s="263" customFormat="1" ht="16.5">
      <c r="A213" s="262"/>
      <c r="B213" s="264"/>
      <c r="C213" s="265"/>
      <c r="D213" s="265"/>
      <c r="E213" s="266"/>
      <c r="F213" s="266"/>
      <c r="G213" s="266"/>
      <c r="H213" s="266"/>
      <c r="I213" s="266"/>
      <c r="J213" s="266"/>
      <c r="K213" s="267"/>
      <c r="L213" s="267"/>
    </row>
    <row r="214" spans="1:12" s="263" customFormat="1" ht="16.5">
      <c r="A214" s="262"/>
      <c r="B214" s="264"/>
      <c r="C214" s="265"/>
      <c r="D214" s="265"/>
      <c r="E214" s="266"/>
      <c r="F214" s="266"/>
      <c r="G214" s="266"/>
      <c r="H214" s="266"/>
      <c r="I214" s="266"/>
      <c r="J214" s="266"/>
      <c r="K214" s="267"/>
      <c r="L214" s="267"/>
    </row>
    <row r="215" spans="1:12" s="263" customFormat="1" ht="16.5">
      <c r="A215" s="262"/>
      <c r="B215" s="264"/>
      <c r="C215" s="265"/>
      <c r="D215" s="265"/>
      <c r="E215" s="266"/>
      <c r="F215" s="266"/>
      <c r="G215" s="266"/>
      <c r="H215" s="266"/>
      <c r="I215" s="266"/>
      <c r="J215" s="266"/>
      <c r="K215" s="267"/>
      <c r="L215" s="267"/>
    </row>
  </sheetData>
  <mergeCells count="59">
    <mergeCell ref="I81:J81"/>
    <mergeCell ref="C87:D87"/>
    <mergeCell ref="C88:D88"/>
    <mergeCell ref="C82:D82"/>
    <mergeCell ref="C83:D83"/>
    <mergeCell ref="C86:D86"/>
    <mergeCell ref="C84:D84"/>
    <mergeCell ref="C85:D85"/>
    <mergeCell ref="B79:D79"/>
    <mergeCell ref="B80:D80"/>
    <mergeCell ref="B81:D81"/>
    <mergeCell ref="G76:H76"/>
    <mergeCell ref="G80:H80"/>
    <mergeCell ref="G81:H81"/>
    <mergeCell ref="I76:J76"/>
    <mergeCell ref="B77:D77"/>
    <mergeCell ref="B78:D78"/>
    <mergeCell ref="C64:D64"/>
    <mergeCell ref="C65:D65"/>
    <mergeCell ref="B75:D75"/>
    <mergeCell ref="B76:D76"/>
    <mergeCell ref="I28:J28"/>
    <mergeCell ref="B33:D33"/>
    <mergeCell ref="G33:H33"/>
    <mergeCell ref="I33:J33"/>
    <mergeCell ref="B32:D32"/>
    <mergeCell ref="B30:D30"/>
    <mergeCell ref="B31:D31"/>
    <mergeCell ref="G32:H32"/>
    <mergeCell ref="B29:D29"/>
    <mergeCell ref="B28:D28"/>
    <mergeCell ref="C38:D38"/>
    <mergeCell ref="G28:H28"/>
    <mergeCell ref="B9:D10"/>
    <mergeCell ref="C16:D16"/>
    <mergeCell ref="C17:D17"/>
    <mergeCell ref="B27:D27"/>
    <mergeCell ref="C34:D34"/>
    <mergeCell ref="C35:D35"/>
    <mergeCell ref="C36:D36"/>
    <mergeCell ref="C37:D37"/>
    <mergeCell ref="C46:D46"/>
    <mergeCell ref="C39:D39"/>
    <mergeCell ref="C40:D40"/>
    <mergeCell ref="C45:D45"/>
    <mergeCell ref="C44:D44"/>
    <mergeCell ref="C43:D43"/>
    <mergeCell ref="C91:D91"/>
    <mergeCell ref="C92:D92"/>
    <mergeCell ref="C93:D93"/>
    <mergeCell ref="C94:D94"/>
    <mergeCell ref="B49:K49"/>
    <mergeCell ref="B50:K50"/>
    <mergeCell ref="B51:K51"/>
    <mergeCell ref="B56:K56"/>
    <mergeCell ref="B54:K54"/>
    <mergeCell ref="B52:K52"/>
    <mergeCell ref="B53:K53"/>
    <mergeCell ref="B55:K55"/>
  </mergeCells>
  <printOptions/>
  <pageMargins left="0.51" right="0.38" top="0.4" bottom="0.34" header="0.41" footer="0.34"/>
  <pageSetup horizontalDpi="1200" verticalDpi="12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張輝鑫老師</dc:creator>
  <cp:keywords/>
  <dc:description/>
  <cp:lastModifiedBy>4$</cp:lastModifiedBy>
  <cp:lastPrinted>2009-10-16T09:04:30Z</cp:lastPrinted>
  <dcterms:created xsi:type="dcterms:W3CDTF">2004-07-01T08:14:19Z</dcterms:created>
  <dcterms:modified xsi:type="dcterms:W3CDTF">2009-11-26T20:19:00Z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