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<sst xmlns="http://schemas.openxmlformats.org/spreadsheetml/2006/main" count="39" uniqueCount="20">
  <si>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t (sec)</t>
  </si>
  <si>
    <r>
      <t>[A]/[A]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</t>
    </r>
    <r>
      <rPr>
        <sz val="12"/>
        <rFont val="新細明體"/>
        <family val="1"/>
      </rPr>
      <t xml:space="preserve"> 1/3</t>
    </r>
  </si>
  <si>
    <t>t_1/2 (sec)</t>
  </si>
  <si>
    <r>
      <t>[A]/[A]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</t>
    </r>
    <r>
      <rPr>
        <sz val="12"/>
        <rFont val="新細明體"/>
        <family val="1"/>
      </rPr>
      <t xml:space="preserve"> 1/5</t>
    </r>
  </si>
  <si>
    <t>k</t>
  </si>
  <si>
    <t>T (K)</t>
  </si>
  <si>
    <t>temp (℃)</t>
  </si>
  <si>
    <t>1/T</t>
  </si>
  <si>
    <t>lnk</t>
  </si>
  <si>
    <t>Ea</t>
  </si>
  <si>
    <t>A</t>
  </si>
  <si>
    <t>k (600)</t>
  </si>
  <si>
    <t>k (1000)</t>
  </si>
  <si>
    <t>X</t>
  </si>
  <si>
    <t>Y</t>
  </si>
  <si>
    <t>cos</t>
  </si>
  <si>
    <t>sin</t>
  </si>
  <si>
    <t>cos-1</t>
  </si>
  <si>
    <t>sin-1</t>
  </si>
  <si>
    <t>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</si>
</sst>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">
    <font>
      <sz val="12"/>
      <name val="新細明體"/>
      <family val="1"/>
    </font>
    <font>
      <sz val="9"/>
      <name val="新細明體"/>
      <family val="1"/>
    </font>
    <font>
      <vertAlign val="subscript"/>
      <sz val="12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-19655/T + 23.7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Sheet1!$E$13:$E$16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Sheet1!$F$13:$F$16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381193"/>
        <c:crosses val="autoZero"/>
        <c:crossBetween val="midCat"/>
        <c:dispUnits/>
      </c:valAx>
      <c:valAx>
        <c:axId val="223811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399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-23046/T + 28.155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Sheet1!$E$19:$E$22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Sheet1!$F$19:$F$22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37315"/>
        <c:crosses val="autoZero"/>
        <c:crossBetween val="midCat"/>
        <c:dispUnits/>
      </c:valAx>
      <c:valAx>
        <c:axId val="937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4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-21927/T + 26.754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Sheet1!$E$25:$E$28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Sheet1!$F$25:$F$28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8435836"/>
        <c:axId val="8813661"/>
      </c:scatterChart>
      <c:valAx>
        <c:axId val="843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813661"/>
        <c:crosses val="autoZero"/>
        <c:crossBetween val="midCat"/>
        <c:dispUnits/>
      </c:valAx>
      <c:valAx>
        <c:axId val="8813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435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0</xdr:rowOff>
    </xdr:from>
    <xdr:to>
      <xdr:col>5</xdr:col>
      <xdr:colOff>771525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295275" y="6115050"/>
        <a:ext cx="4629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29</xdr:row>
      <xdr:rowOff>0</xdr:rowOff>
    </xdr:from>
    <xdr:to>
      <xdr:col>12</xdr:col>
      <xdr:colOff>171450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5114925" y="6115050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19050</xdr:rowOff>
    </xdr:from>
    <xdr:to>
      <xdr:col>5</xdr:col>
      <xdr:colOff>762000</xdr:colOff>
      <xdr:row>52</xdr:row>
      <xdr:rowOff>104775</xdr:rowOff>
    </xdr:to>
    <xdr:graphicFrame>
      <xdr:nvGraphicFramePr>
        <xdr:cNvPr id="3" name="Chart 4"/>
        <xdr:cNvGraphicFramePr/>
      </xdr:nvGraphicFramePr>
      <xdr:xfrm>
        <a:off x="285750" y="8648700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D3" sqref="D3:D8"/>
    </sheetView>
  </sheetViews>
  <sheetFormatPr defaultColWidth="9.00390625" defaultRowHeight="16.5"/>
  <cols>
    <col min="1" max="1" width="3.625" style="1" customWidth="1"/>
    <col min="3" max="4" width="15.625" style="0" customWidth="1"/>
    <col min="5" max="10" width="10.625" style="0" customWidth="1"/>
  </cols>
  <sheetData>
    <row r="1" spans="1:4" ht="19.5">
      <c r="A1" s="1">
        <v>3</v>
      </c>
      <c r="C1" s="2" t="s">
        <v>1</v>
      </c>
      <c r="D1" s="2" t="s">
        <v>3</v>
      </c>
    </row>
    <row r="2" spans="2:4" ht="16.5">
      <c r="B2" s="3" t="s">
        <v>0</v>
      </c>
      <c r="C2" s="2" t="s">
        <v>2</v>
      </c>
      <c r="D2" s="2" t="s">
        <v>2</v>
      </c>
    </row>
    <row r="3" spans="2:4" ht="16.5">
      <c r="B3" s="3">
        <v>30</v>
      </c>
      <c r="C3" s="2">
        <f>LN(2)/LN(3)*B3</f>
        <v>18.927892607143722</v>
      </c>
      <c r="D3" s="2">
        <f>LN(2)/LN(5)*B3</f>
        <v>12.920296742201792</v>
      </c>
    </row>
    <row r="4" spans="2:4" ht="16.5">
      <c r="B4" s="3">
        <v>40</v>
      </c>
      <c r="C4" s="2">
        <f>LN(2)/LN(3)*B4</f>
        <v>25.237190142858296</v>
      </c>
      <c r="D4" s="2">
        <f>LN(2)/LN(5)*B4</f>
        <v>17.227062322935723</v>
      </c>
    </row>
    <row r="5" spans="2:4" ht="16.5">
      <c r="B5" s="3">
        <v>50</v>
      </c>
      <c r="C5" s="2">
        <f>LN(2)/LN(3)*B5</f>
        <v>31.54648767857287</v>
      </c>
      <c r="D5" s="2">
        <f>LN(2)/LN(5)*B5</f>
        <v>21.533827903669653</v>
      </c>
    </row>
    <row r="6" spans="2:4" ht="16.5">
      <c r="B6" s="3">
        <v>60</v>
      </c>
      <c r="C6" s="2">
        <f>LN(2)/LN(3)*B6</f>
        <v>37.855785214287444</v>
      </c>
      <c r="D6" s="2">
        <f>LN(2)/LN(5)*B6</f>
        <v>25.840593484403584</v>
      </c>
    </row>
    <row r="7" spans="2:4" ht="16.5">
      <c r="B7" s="3">
        <v>70</v>
      </c>
      <c r="C7" s="2">
        <f>LN(2)/LN(3)*B7</f>
        <v>44.16508275000202</v>
      </c>
      <c r="D7" s="2">
        <f>LN(2)/LN(5)*B7</f>
        <v>30.147359065137515</v>
      </c>
    </row>
    <row r="8" spans="2:4" ht="16.5">
      <c r="B8" s="3">
        <v>80</v>
      </c>
      <c r="C8" s="2">
        <f>LN(2)/LN(3)*B8</f>
        <v>50.47438028571659</v>
      </c>
      <c r="D8" s="2">
        <f>LN(2)/LN(5)*B8</f>
        <v>34.454124645871445</v>
      </c>
    </row>
    <row r="9" spans="2:4" ht="16.5">
      <c r="B9" s="6"/>
      <c r="C9" s="6"/>
      <c r="D9" s="6"/>
    </row>
    <row r="10" spans="2:4" ht="16.5">
      <c r="B10" s="6"/>
      <c r="C10" s="6"/>
      <c r="D10" s="6"/>
    </row>
    <row r="12" spans="1:10" ht="16.5">
      <c r="A12" s="1">
        <v>4</v>
      </c>
      <c r="B12" s="2" t="s">
        <v>4</v>
      </c>
      <c r="C12" s="2" t="s">
        <v>6</v>
      </c>
      <c r="D12" s="2" t="s">
        <v>5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2:10" ht="16.5">
      <c r="B13" s="4">
        <v>0.014</v>
      </c>
      <c r="C13" s="2">
        <f>D13-273.15</f>
        <v>426.85</v>
      </c>
      <c r="D13" s="2">
        <v>700</v>
      </c>
      <c r="E13" s="5">
        <f>1/D13</f>
        <v>0.0014285714285714286</v>
      </c>
      <c r="F13" s="5">
        <f>LN(B13)</f>
        <v>-4.268697949366879</v>
      </c>
      <c r="G13" s="5">
        <f>8.314*19655</f>
        <v>163411.67</v>
      </c>
      <c r="H13" s="5">
        <f>EXP(23.7)</f>
        <v>19623624323.651344</v>
      </c>
      <c r="I13" s="5">
        <f>EXP(23.7-19655/600)</f>
        <v>0.00011641684305690736</v>
      </c>
      <c r="J13" s="5">
        <f>EXP(23.7-19655/1000)</f>
        <v>57.11118603414481</v>
      </c>
    </row>
    <row r="14" spans="2:6" ht="16.5">
      <c r="B14" s="4">
        <v>0.035</v>
      </c>
      <c r="C14" s="2">
        <f>D14-273.15</f>
        <v>456.85</v>
      </c>
      <c r="D14" s="2">
        <v>730</v>
      </c>
      <c r="E14" s="5">
        <f>1/D14</f>
        <v>0.0013698630136986301</v>
      </c>
      <c r="F14" s="5">
        <f>LN(B14)</f>
        <v>-3.3524072174927233</v>
      </c>
    </row>
    <row r="15" spans="2:6" ht="16.5">
      <c r="B15" s="4">
        <v>0.105</v>
      </c>
      <c r="C15" s="2">
        <f>D15-273.15</f>
        <v>486.85</v>
      </c>
      <c r="D15" s="2">
        <v>760</v>
      </c>
      <c r="E15" s="5">
        <f>1/D15</f>
        <v>0.0013157894736842105</v>
      </c>
      <c r="F15" s="5">
        <f>LN(B15)</f>
        <v>-2.2537949288246137</v>
      </c>
    </row>
    <row r="16" spans="2:6" ht="16.5">
      <c r="B16" s="4">
        <v>0.343</v>
      </c>
      <c r="C16" s="2">
        <f>D16-273.15</f>
        <v>516.85</v>
      </c>
      <c r="D16" s="2">
        <v>790</v>
      </c>
      <c r="E16" s="5">
        <f>1/D16</f>
        <v>0.0012658227848101266</v>
      </c>
      <c r="F16" s="5">
        <f>LN(B16)</f>
        <v>-1.0700248318161971</v>
      </c>
    </row>
    <row r="18" spans="2:10" ht="16.5">
      <c r="B18" s="2" t="s">
        <v>4</v>
      </c>
      <c r="C18" s="2" t="s">
        <v>6</v>
      </c>
      <c r="D18" s="2" t="s">
        <v>5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</row>
    <row r="19" spans="2:10" ht="16.5">
      <c r="B19" s="4">
        <v>0.035</v>
      </c>
      <c r="C19" s="2">
        <f>D19-273.15</f>
        <v>456.85</v>
      </c>
      <c r="D19" s="2">
        <v>730</v>
      </c>
      <c r="E19" s="5">
        <f>1/D19</f>
        <v>0.0013698630136986301</v>
      </c>
      <c r="F19" s="5">
        <f>LN(B19)</f>
        <v>-3.3524072174927233</v>
      </c>
      <c r="G19" s="5">
        <f>8.314*23046</f>
        <v>191604.444</v>
      </c>
      <c r="H19" s="5">
        <f>EXP(28.155)</f>
        <v>1688733574924.4697</v>
      </c>
      <c r="I19" s="5">
        <f>EXP(28.155-23046/600)</f>
        <v>3.518115457922397E-05</v>
      </c>
      <c r="J19" s="5">
        <f>EXP(28.155-23046/1000)</f>
        <v>165.50476732642886</v>
      </c>
    </row>
    <row r="20" spans="2:6" ht="16.5">
      <c r="B20" s="4">
        <v>0.105</v>
      </c>
      <c r="C20" s="2">
        <f>D20-273.15</f>
        <v>486.85</v>
      </c>
      <c r="D20" s="2">
        <v>760</v>
      </c>
      <c r="E20" s="5">
        <f>1/D20</f>
        <v>0.0013157894736842105</v>
      </c>
      <c r="F20" s="5">
        <f>LN(B20)</f>
        <v>-2.2537949288246137</v>
      </c>
    </row>
    <row r="21" spans="2:6" ht="16.5">
      <c r="B21" s="4">
        <v>0.343</v>
      </c>
      <c r="C21" s="2">
        <f>D21-273.15</f>
        <v>516.85</v>
      </c>
      <c r="D21" s="2">
        <v>790</v>
      </c>
      <c r="E21" s="5">
        <f>1/D21</f>
        <v>0.0012658227848101266</v>
      </c>
      <c r="F21" s="5">
        <f>LN(B21)</f>
        <v>-1.0700248318161971</v>
      </c>
    </row>
    <row r="22" spans="2:6" ht="16.5">
      <c r="B22" s="4">
        <v>0.8</v>
      </c>
      <c r="C22" s="2">
        <f>D22-273.15</f>
        <v>536.85</v>
      </c>
      <c r="D22" s="2">
        <v>810</v>
      </c>
      <c r="E22" s="5">
        <f>1/D22</f>
        <v>0.0012345679012345679</v>
      </c>
      <c r="F22" s="5">
        <f>LN(B22)</f>
        <v>-0.2231435513142097</v>
      </c>
    </row>
    <row r="24" spans="2:10" ht="16.5">
      <c r="B24" s="2" t="s">
        <v>4</v>
      </c>
      <c r="C24" s="2" t="s">
        <v>6</v>
      </c>
      <c r="D24" s="2" t="s">
        <v>5</v>
      </c>
      <c r="E24" s="4" t="s">
        <v>7</v>
      </c>
      <c r="F24" s="4" t="s">
        <v>8</v>
      </c>
      <c r="G24" s="4" t="s">
        <v>9</v>
      </c>
      <c r="H24" s="4" t="s">
        <v>10</v>
      </c>
      <c r="I24" s="4" t="s">
        <v>11</v>
      </c>
      <c r="J24" s="4" t="s">
        <v>12</v>
      </c>
    </row>
    <row r="25" spans="2:10" ht="16.5">
      <c r="B25" s="4">
        <v>0.011</v>
      </c>
      <c r="C25" s="2">
        <f>D25-273.15</f>
        <v>426.85</v>
      </c>
      <c r="D25" s="2">
        <v>700</v>
      </c>
      <c r="E25" s="5">
        <f>1/D25</f>
        <v>0.0014285714285714286</v>
      </c>
      <c r="F25" s="5">
        <f>LN(B25)</f>
        <v>-4.509860006183766</v>
      </c>
      <c r="G25" s="5">
        <f>8.314*21927</f>
        <v>182301.078</v>
      </c>
      <c r="H25" s="5">
        <f>EXP(26.754)</f>
        <v>416020344059.04456</v>
      </c>
      <c r="I25" s="5">
        <f>EXP(26.754-21927/600)</f>
        <v>5.5952916369399296E-05</v>
      </c>
      <c r="J25" s="5">
        <f>EXP(26.754-21927/1000)</f>
        <v>124.83589065909707</v>
      </c>
    </row>
    <row r="26" spans="2:6" ht="16.5">
      <c r="B26" s="4">
        <v>0.035</v>
      </c>
      <c r="C26" s="2">
        <f>D26-273.15</f>
        <v>456.85</v>
      </c>
      <c r="D26" s="2">
        <v>730</v>
      </c>
      <c r="E26" s="5">
        <f>1/D26</f>
        <v>0.0013698630136986301</v>
      </c>
      <c r="F26" s="5">
        <f>LN(B26)</f>
        <v>-3.3524072174927233</v>
      </c>
    </row>
    <row r="27" spans="2:6" ht="16.5">
      <c r="B27" s="4">
        <v>0.343</v>
      </c>
      <c r="C27" s="2">
        <f>D27-273.15</f>
        <v>516.85</v>
      </c>
      <c r="D27" s="2">
        <v>790</v>
      </c>
      <c r="E27" s="5">
        <f>1/D27</f>
        <v>0.0012658227848101266</v>
      </c>
      <c r="F27" s="5">
        <f>LN(B27)</f>
        <v>-1.0700248318161971</v>
      </c>
    </row>
    <row r="28" spans="2:6" ht="16.5">
      <c r="B28" s="4">
        <v>0.789</v>
      </c>
      <c r="C28" s="2">
        <f>D28-273.15</f>
        <v>536.85</v>
      </c>
      <c r="D28" s="2">
        <v>810</v>
      </c>
      <c r="E28" s="5">
        <f>1/D28</f>
        <v>0.0012345679012345679</v>
      </c>
      <c r="F28" s="5">
        <f>LN(B28)</f>
        <v>-0.23698895813626278</v>
      </c>
    </row>
    <row r="54" spans="2:9" ht="16.5">
      <c r="B54" s="2" t="s">
        <v>13</v>
      </c>
      <c r="C54" s="2" t="s">
        <v>14</v>
      </c>
      <c r="D54" s="2" t="s">
        <v>15</v>
      </c>
      <c r="E54" s="2" t="s">
        <v>16</v>
      </c>
      <c r="F54" s="2" t="s">
        <v>17</v>
      </c>
      <c r="G54" s="2" t="s">
        <v>18</v>
      </c>
      <c r="H54" s="8" t="s">
        <v>19</v>
      </c>
      <c r="I54" s="9"/>
    </row>
    <row r="55" spans="2:9" ht="16.5">
      <c r="B55" s="2">
        <v>-2</v>
      </c>
      <c r="C55" s="2">
        <v>-12</v>
      </c>
      <c r="D55" s="2">
        <f aca="true" t="shared" si="0" ref="D55:D60">B55/SQRT(B55*B55+C55*C55)</f>
        <v>-0.1643989873053573</v>
      </c>
      <c r="E55" s="2">
        <f aca="true" t="shared" si="1" ref="E55:E60">C55/SQRT(B55*B55+C55*C55)</f>
        <v>-0.9863939238321437</v>
      </c>
      <c r="F55" s="2">
        <f aca="true" t="shared" si="2" ref="F55:F60">ACOS(D55)</f>
        <v>1.7359450042095235</v>
      </c>
      <c r="G55" s="2">
        <f aca="true" t="shared" si="3" ref="G55:G60">ASIN(E55)</f>
        <v>-1.4056476493802699</v>
      </c>
      <c r="H55" s="7">
        <f>3.14159-F55+3.14159</f>
        <v>4.547234995790476</v>
      </c>
      <c r="I55" s="7">
        <f>3.14159-G55</f>
        <v>4.5472376493802695</v>
      </c>
    </row>
    <row r="56" spans="2:9" ht="16.5">
      <c r="B56" s="2">
        <v>-3</v>
      </c>
      <c r="C56" s="2">
        <v>-12</v>
      </c>
      <c r="D56" s="2">
        <f t="shared" si="0"/>
        <v>-0.242535625036333</v>
      </c>
      <c r="E56" s="2">
        <f t="shared" si="1"/>
        <v>-0.970142500145332</v>
      </c>
      <c r="F56" s="2">
        <f t="shared" si="2"/>
        <v>1.8157749899217608</v>
      </c>
      <c r="G56" s="2">
        <f t="shared" si="3"/>
        <v>-1.3258176636680323</v>
      </c>
      <c r="H56" s="2">
        <f>3.14159-F56+3.14159</f>
        <v>4.467405010078239</v>
      </c>
      <c r="I56" s="2">
        <f>3.14159-G56</f>
        <v>4.467407663668032</v>
      </c>
    </row>
    <row r="57" spans="2:9" ht="16.5">
      <c r="B57" s="2">
        <v>-4</v>
      </c>
      <c r="C57" s="2">
        <v>-12</v>
      </c>
      <c r="D57" s="2">
        <f t="shared" si="0"/>
        <v>-0.31622776601683794</v>
      </c>
      <c r="E57" s="2">
        <f t="shared" si="1"/>
        <v>-0.9486832980505138</v>
      </c>
      <c r="F57" s="2">
        <f t="shared" si="2"/>
        <v>1.8925468811915387</v>
      </c>
      <c r="G57" s="2">
        <f t="shared" si="3"/>
        <v>-1.2490457723982542</v>
      </c>
      <c r="H57" s="2">
        <f>3.14159-F57+3.14159</f>
        <v>4.390633118808461</v>
      </c>
      <c r="I57" s="2">
        <f>3.14159-G57</f>
        <v>4.390635772398254</v>
      </c>
    </row>
    <row r="58" spans="2:9" ht="16.5">
      <c r="B58" s="2">
        <v>2</v>
      </c>
      <c r="C58" s="2">
        <v>-12</v>
      </c>
      <c r="D58" s="2">
        <f t="shared" si="0"/>
        <v>0.1643989873053573</v>
      </c>
      <c r="E58" s="2">
        <f t="shared" si="1"/>
        <v>-0.9863939238321437</v>
      </c>
      <c r="F58" s="2">
        <f t="shared" si="2"/>
        <v>1.4056476493802696</v>
      </c>
      <c r="G58" s="2">
        <f t="shared" si="3"/>
        <v>-1.4056476493802699</v>
      </c>
      <c r="H58" s="2">
        <f>2*3.14159-F58</f>
        <v>4.87753235061973</v>
      </c>
      <c r="I58" s="2">
        <f>2*3.14159+G58</f>
        <v>4.87753235061973</v>
      </c>
    </row>
    <row r="59" spans="2:9" ht="16.5">
      <c r="B59" s="2">
        <v>3</v>
      </c>
      <c r="C59" s="2">
        <v>-12</v>
      </c>
      <c r="D59" s="2">
        <f t="shared" si="0"/>
        <v>0.242535625036333</v>
      </c>
      <c r="E59" s="2">
        <f t="shared" si="1"/>
        <v>-0.970142500145332</v>
      </c>
      <c r="F59" s="2">
        <f t="shared" si="2"/>
        <v>1.3258176636680323</v>
      </c>
      <c r="G59" s="2">
        <f t="shared" si="3"/>
        <v>-1.3258176636680323</v>
      </c>
      <c r="H59" s="2">
        <f>2*3.14159-F59</f>
        <v>4.957362336331967</v>
      </c>
      <c r="I59" s="2">
        <f>2*3.14159+G59</f>
        <v>4.957362336331967</v>
      </c>
    </row>
    <row r="60" spans="2:9" ht="16.5">
      <c r="B60" s="2">
        <v>4</v>
      </c>
      <c r="C60" s="2">
        <v>-12</v>
      </c>
      <c r="D60" s="2">
        <f t="shared" si="0"/>
        <v>0.31622776601683794</v>
      </c>
      <c r="E60" s="2">
        <f t="shared" si="1"/>
        <v>-0.9486832980505138</v>
      </c>
      <c r="F60" s="2">
        <f t="shared" si="2"/>
        <v>1.2490457723982544</v>
      </c>
      <c r="G60" s="2">
        <f t="shared" si="3"/>
        <v>-1.2490457723982542</v>
      </c>
      <c r="H60" s="2">
        <f>2*3.14159-F60</f>
        <v>5.034134227601745</v>
      </c>
      <c r="I60" s="2">
        <f>2*3.14159+G60</f>
        <v>5.034134227601745</v>
      </c>
    </row>
  </sheetData>
  <printOptions/>
  <pageMargins left="0.75" right="0.75" top="1" bottom="1" header="0.5" footer="0.5"/>
  <pageSetup horizontalDpi="300" verticalDpi="300" orientation="landscape" paperSize="9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cyut</cp:lastModifiedBy>
  <cp:lastPrinted>2009-11-02T17:34:25Z</cp:lastPrinted>
  <dcterms:created xsi:type="dcterms:W3CDTF">2009-11-02T15:59:38Z</dcterms:created>
  <dcterms:modified xsi:type="dcterms:W3CDTF">2009-11-03T02:56:50Z</dcterms:modified>
  <cp:category/>
  <cp:version/>
  <cp:contentType/>
  <cp:contentStatus/>
</cp:coreProperties>
</file>