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951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<sst xmlns="http://schemas.openxmlformats.org/spreadsheetml/2006/main" count="60" uniqueCount="36">
  <si>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r>
      <t>a  (atm 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/mol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)  = </t>
    </r>
  </si>
  <si>
    <t xml:space="preserve">b  (L/mol)  = </t>
  </si>
  <si>
    <t>n (mol) =</t>
  </si>
  <si>
    <t>T (K) =</t>
  </si>
  <si>
    <t>V0 (L)</t>
  </si>
  <si>
    <t>V1 (L)</t>
  </si>
  <si>
    <t>V2 (L)</t>
  </si>
  <si>
    <t>V3 (L)</t>
  </si>
  <si>
    <t>P (atm) =</t>
  </si>
  <si>
    <t>V4 (L)</t>
  </si>
  <si>
    <t>V5 (L)</t>
  </si>
  <si>
    <r>
      <t>CO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</si>
  <si>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pi =</t>
  </si>
  <si>
    <t>X</t>
  </si>
  <si>
    <t>sinX</t>
  </si>
  <si>
    <t>cosX</t>
  </si>
  <si>
    <r>
      <t>sin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X-cos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</t>
    </r>
  </si>
  <si>
    <t>√3 +</t>
  </si>
  <si>
    <t>√5 +</t>
  </si>
  <si>
    <t>√3 -</t>
  </si>
  <si>
    <t>√5 -</t>
  </si>
  <si>
    <t>√6 +</t>
  </si>
  <si>
    <t>√6 -</t>
  </si>
  <si>
    <r>
      <t>CO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</si>
  <si>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V6 (L)</t>
  </si>
  <si>
    <t>EXP</t>
  </si>
  <si>
    <t>arcsin</t>
  </si>
  <si>
    <t>arccos</t>
  </si>
  <si>
    <t>t_1/2</t>
  </si>
  <si>
    <t>k</t>
  </si>
  <si>
    <t>t</t>
  </si>
  <si>
    <t>T</t>
  </si>
  <si>
    <t>ΔG/R</t>
  </si>
  <si>
    <t>K (298)</t>
  </si>
  <si>
    <t>K (373)</t>
  </si>
  <si>
    <t>ΔH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</si>
</sst>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E+00"/>
    <numFmt numFmtId="177" formatCode="0.0000E+00"/>
  </numFmts>
  <fonts count="5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0">
      <selection activeCell="J57" sqref="J57"/>
    </sheetView>
  </sheetViews>
  <sheetFormatPr defaultColWidth="9.00390625" defaultRowHeight="16.5"/>
  <cols>
    <col min="1" max="1" width="4.625" style="1" customWidth="1"/>
    <col min="4" max="5" width="12.625" style="0" customWidth="1"/>
    <col min="6" max="6" width="11.75390625" style="0" customWidth="1"/>
  </cols>
  <sheetData>
    <row r="1" spans="1:5" ht="19.5">
      <c r="A1" s="1">
        <v>1</v>
      </c>
      <c r="B1" t="s">
        <v>23</v>
      </c>
      <c r="C1" t="s">
        <v>0</v>
      </c>
      <c r="E1" s="2">
        <v>3.59</v>
      </c>
    </row>
    <row r="2" spans="3:5" ht="16.5">
      <c r="C2" t="s">
        <v>1</v>
      </c>
      <c r="E2" s="2">
        <v>0.0427</v>
      </c>
    </row>
    <row r="3" spans="3:7" ht="16.5">
      <c r="C3" s="2" t="s">
        <v>2</v>
      </c>
      <c r="D3" s="1">
        <v>0.25</v>
      </c>
      <c r="F3" s="3" t="s">
        <v>4</v>
      </c>
      <c r="G3" s="3">
        <f>$D$3*0.082*$D$4/$D$5</f>
        <v>0.41000000000000003</v>
      </c>
    </row>
    <row r="4" spans="3:7" ht="16.5">
      <c r="C4" s="2" t="s">
        <v>3</v>
      </c>
      <c r="D4" s="1">
        <v>200</v>
      </c>
      <c r="F4" s="3" t="s">
        <v>5</v>
      </c>
      <c r="G4" s="3">
        <f aca="true" t="shared" si="0" ref="G4:G9">$D$3*0.082*$D$4/($D$5+$D$3*$D$3*$E$1/G3/G3)+$D$3*$E$2</f>
        <v>0.3723938217542479</v>
      </c>
    </row>
    <row r="5" spans="3:7" ht="16.5">
      <c r="C5" t="s">
        <v>8</v>
      </c>
      <c r="D5" s="1">
        <v>10</v>
      </c>
      <c r="F5" s="3" t="s">
        <v>6</v>
      </c>
      <c r="G5" s="3">
        <f t="shared" si="0"/>
        <v>0.3635766882340348</v>
      </c>
    </row>
    <row r="6" spans="6:7" ht="16.5">
      <c r="F6" s="3" t="s">
        <v>7</v>
      </c>
      <c r="G6" s="3">
        <f t="shared" si="0"/>
        <v>0.3611804501972525</v>
      </c>
    </row>
    <row r="7" spans="6:7" ht="16.5">
      <c r="F7" s="3" t="s">
        <v>9</v>
      </c>
      <c r="G7" s="3">
        <f t="shared" si="0"/>
        <v>0.3605046412770623</v>
      </c>
    </row>
    <row r="8" spans="6:7" ht="16.5">
      <c r="F8" s="3" t="s">
        <v>10</v>
      </c>
      <c r="G8" s="3">
        <f t="shared" si="0"/>
        <v>0.3603120812390808</v>
      </c>
    </row>
    <row r="9" spans="6:7" ht="16.5">
      <c r="F9" s="3" t="s">
        <v>24</v>
      </c>
      <c r="G9" s="3">
        <f t="shared" si="0"/>
        <v>0.3602570551212691</v>
      </c>
    </row>
    <row r="11" spans="2:5" ht="19.5">
      <c r="B11" t="s">
        <v>23</v>
      </c>
      <c r="C11" t="s">
        <v>0</v>
      </c>
      <c r="E11" s="2">
        <v>3.59</v>
      </c>
    </row>
    <row r="12" spans="3:5" ht="16.5">
      <c r="C12" t="s">
        <v>1</v>
      </c>
      <c r="E12" s="2">
        <v>0.0427</v>
      </c>
    </row>
    <row r="13" spans="3:7" ht="16.5">
      <c r="C13" s="2" t="s">
        <v>2</v>
      </c>
      <c r="D13" s="1">
        <v>0.2</v>
      </c>
      <c r="F13" s="3" t="s">
        <v>4</v>
      </c>
      <c r="G13" s="3">
        <f>$D$13*0.082*$D$14/$D$15</f>
        <v>0.328</v>
      </c>
    </row>
    <row r="14" spans="3:7" ht="16.5">
      <c r="C14" s="2" t="s">
        <v>3</v>
      </c>
      <c r="D14" s="1">
        <v>200</v>
      </c>
      <c r="F14" s="3" t="s">
        <v>5</v>
      </c>
      <c r="G14" s="3">
        <f>$D$13*0.082*$D$14/($D$15+$D$13*$D$13*$E$11/G13/G13)+$D$13*$E$12</f>
        <v>0.2979150574033983</v>
      </c>
    </row>
    <row r="15" spans="3:7" ht="16.5">
      <c r="C15" t="s">
        <v>8</v>
      </c>
      <c r="D15" s="1">
        <v>10</v>
      </c>
      <c r="F15" s="3" t="s">
        <v>6</v>
      </c>
      <c r="G15" s="3">
        <f>$D$13*0.082*$D$14/($D$15+$D$13*$D$13*$E$11/G14/G14)+$D$13*$E$12</f>
        <v>0.2908613505872278</v>
      </c>
    </row>
    <row r="16" spans="6:7" ht="16.5">
      <c r="F16" s="3" t="s">
        <v>7</v>
      </c>
      <c r="G16" s="3">
        <f>$D$13*0.082*$D$14/($D$15+$D$13*$D$13*$E$11/G15/G15)+$D$13*$E$12</f>
        <v>0.28894436015780195</v>
      </c>
    </row>
    <row r="17" spans="6:7" ht="16.5">
      <c r="F17" s="3" t="s">
        <v>9</v>
      </c>
      <c r="G17" s="3">
        <f>$D$13*0.082*$D$14/($D$15+$D$13*$D$13*$E$11/G16/G16)+$D$13*$E$12</f>
        <v>0.28840371302164974</v>
      </c>
    </row>
    <row r="18" spans="6:7" ht="16.5">
      <c r="F18" s="3" t="s">
        <v>10</v>
      </c>
      <c r="G18" s="3">
        <f>$D$13*0.082*$D$14/($D$15+$D$13*$D$13*$E$11/G17/G17)+$D$13*$E$12</f>
        <v>0.2882496649912646</v>
      </c>
    </row>
    <row r="19" spans="6:7" ht="16.5">
      <c r="F19" s="5"/>
      <c r="G19" s="5"/>
    </row>
    <row r="20" spans="2:7" ht="19.5">
      <c r="B20" t="s">
        <v>11</v>
      </c>
      <c r="C20" t="s">
        <v>0</v>
      </c>
      <c r="E20" s="2">
        <v>3.59</v>
      </c>
      <c r="F20" s="5"/>
      <c r="G20" s="5"/>
    </row>
    <row r="21" spans="3:5" ht="16.5">
      <c r="C21" t="s">
        <v>1</v>
      </c>
      <c r="E21" s="2">
        <v>0.0427</v>
      </c>
    </row>
    <row r="22" spans="3:7" ht="16.5">
      <c r="C22" s="2" t="s">
        <v>2</v>
      </c>
      <c r="D22" s="1">
        <v>0.15</v>
      </c>
      <c r="F22" s="3" t="s">
        <v>4</v>
      </c>
      <c r="G22" s="3">
        <f>$D$22*0.082*$D$23/$D$24</f>
        <v>0.246</v>
      </c>
    </row>
    <row r="23" spans="3:7" ht="16.5">
      <c r="C23" s="2" t="s">
        <v>3</v>
      </c>
      <c r="D23" s="1">
        <v>200</v>
      </c>
      <c r="F23" s="3" t="s">
        <v>5</v>
      </c>
      <c r="G23" s="3">
        <f aca="true" t="shared" si="1" ref="G23:G28">$D$22*0.082*$D$23/($D$24+$D$22*$D$22*$E$20/G22/G22)+$D$22*$E$21</f>
        <v>0.2234362930525487</v>
      </c>
    </row>
    <row r="24" spans="3:7" ht="16.5">
      <c r="C24" t="s">
        <v>8</v>
      </c>
      <c r="D24" s="1">
        <v>10</v>
      </c>
      <c r="F24" s="3" t="s">
        <v>6</v>
      </c>
      <c r="G24" s="3">
        <f t="shared" si="1"/>
        <v>0.21814601294042082</v>
      </c>
    </row>
    <row r="25" spans="6:7" ht="16.5">
      <c r="F25" s="3" t="s">
        <v>7</v>
      </c>
      <c r="G25" s="3">
        <f t="shared" si="1"/>
        <v>0.21670827011835145</v>
      </c>
    </row>
    <row r="26" spans="6:7" ht="16.5">
      <c r="F26" s="3" t="s">
        <v>9</v>
      </c>
      <c r="G26" s="3">
        <f t="shared" si="1"/>
        <v>0.2163027847662373</v>
      </c>
    </row>
    <row r="27" spans="6:7" ht="16.5">
      <c r="F27" s="3" t="s">
        <v>10</v>
      </c>
      <c r="G27" s="3">
        <f t="shared" si="1"/>
        <v>0.2161872487434484</v>
      </c>
    </row>
    <row r="28" spans="6:7" ht="16.5">
      <c r="F28" s="3" t="s">
        <v>24</v>
      </c>
      <c r="G28" s="3">
        <f t="shared" si="1"/>
        <v>0.2161542330727614</v>
      </c>
    </row>
    <row r="29" spans="6:7" ht="16.5">
      <c r="F29" s="5"/>
      <c r="G29" s="5"/>
    </row>
    <row r="30" spans="1:4" ht="16.5">
      <c r="A30" s="1">
        <v>3</v>
      </c>
      <c r="B30" s="4" t="s">
        <v>12</v>
      </c>
      <c r="C30" s="2">
        <f>ACOS(-1)</f>
        <v>3.141592653589793</v>
      </c>
      <c r="D30" s="4"/>
    </row>
    <row r="31" spans="2:9" ht="19.5">
      <c r="B31" s="3"/>
      <c r="C31" s="3" t="s">
        <v>13</v>
      </c>
      <c r="D31" s="3" t="s">
        <v>14</v>
      </c>
      <c r="E31" s="3" t="s">
        <v>15</v>
      </c>
      <c r="F31" s="3" t="s">
        <v>16</v>
      </c>
      <c r="G31" s="3" t="s">
        <v>25</v>
      </c>
      <c r="H31" s="7" t="s">
        <v>26</v>
      </c>
      <c r="I31" s="7" t="s">
        <v>27</v>
      </c>
    </row>
    <row r="32" spans="2:9" ht="16.5">
      <c r="B32" s="3" t="s">
        <v>17</v>
      </c>
      <c r="C32" s="3">
        <f>(SQRT(3)+1/SQRT(3))*$C$30/4</f>
        <v>1.8137993642342176</v>
      </c>
      <c r="D32" s="3">
        <f aca="true" t="shared" si="2" ref="D32:D37">SIN(C32)</f>
        <v>0.9706197661651411</v>
      </c>
      <c r="E32" s="3">
        <f aca="true" t="shared" si="3" ref="E32:E37">COS(C32)</f>
        <v>-0.24061851451940855</v>
      </c>
      <c r="F32" s="6">
        <f aca="true" t="shared" si="4" ref="F32:F37">D32*D32-E32*E32</f>
        <v>0.8842054609409464</v>
      </c>
      <c r="G32" s="3">
        <f>(EXP(SQRT(3))-1/EXP(SQRT(3)))/(EXP(SQRT(3))+1/EXP(SQRT(3)))</f>
        <v>0.9392978193411513</v>
      </c>
      <c r="H32" s="3">
        <f>ASIN(G32)</f>
        <v>1.2205779786093416</v>
      </c>
      <c r="I32" s="3">
        <f>ACOS(G32)</f>
        <v>0.350218348185555</v>
      </c>
    </row>
    <row r="33" spans="2:9" ht="16.5">
      <c r="B33" s="3" t="s">
        <v>19</v>
      </c>
      <c r="C33" s="3">
        <f>(SQRT(3)-1/SQRT(3))*$C$30/4</f>
        <v>0.9068996821171088</v>
      </c>
      <c r="D33" s="3">
        <f t="shared" si="2"/>
        <v>0.7875971414750718</v>
      </c>
      <c r="E33" s="3">
        <f t="shared" si="3"/>
        <v>0.6161905084795576</v>
      </c>
      <c r="F33" s="6">
        <f t="shared" si="4"/>
        <v>0.24061851451940847</v>
      </c>
      <c r="G33" s="3"/>
      <c r="H33" s="3"/>
      <c r="I33" s="3"/>
    </row>
    <row r="34" spans="2:9" ht="16.5">
      <c r="B34" s="3" t="s">
        <v>18</v>
      </c>
      <c r="C34" s="3">
        <f>(SQRT(5)+1/SQRT(5))*$C$30/4</f>
        <v>2.107444419312218</v>
      </c>
      <c r="D34" s="3">
        <f t="shared" si="2"/>
        <v>0.8594271961186304</v>
      </c>
      <c r="E34" s="3">
        <f t="shared" si="3"/>
        <v>-0.5112581486604093</v>
      </c>
      <c r="F34" s="6">
        <f t="shared" si="4"/>
        <v>0.47723021085666156</v>
      </c>
      <c r="G34" s="3">
        <f>(EXP(SQRT(5))-1/EXP(SQRT(5)))/(EXP(SQRT(5))+1/EXP(SQRT(5)))</f>
        <v>0.9774122355837785</v>
      </c>
      <c r="H34" s="3">
        <f>ASIN(G34)</f>
        <v>1.3578488455738176</v>
      </c>
      <c r="I34" s="3">
        <f>ACOS(G34)</f>
        <v>0.21294748122107898</v>
      </c>
    </row>
    <row r="35" spans="2:9" ht="16.5">
      <c r="B35" s="3" t="s">
        <v>20</v>
      </c>
      <c r="C35" s="3">
        <f>(SQRT(5)-1/SQRT(5))*$C$30/4</f>
        <v>1.4049629462081454</v>
      </c>
      <c r="D35" s="3">
        <f t="shared" si="2"/>
        <v>0.9862811281130188</v>
      </c>
      <c r="E35" s="3">
        <f t="shared" si="3"/>
        <v>0.16507433576456065</v>
      </c>
      <c r="F35" s="6">
        <f t="shared" si="4"/>
        <v>0.9455009273437781</v>
      </c>
      <c r="G35" s="3"/>
      <c r="H35" s="3"/>
      <c r="I35" s="3"/>
    </row>
    <row r="36" spans="2:9" ht="16.5">
      <c r="B36" s="3" t="s">
        <v>21</v>
      </c>
      <c r="C36" s="3">
        <f>(SQRT(6)+1/SQRT(6))*$C$30/4</f>
        <v>2.244462202783262</v>
      </c>
      <c r="D36" s="3">
        <f t="shared" si="2"/>
        <v>0.7815399466152607</v>
      </c>
      <c r="E36" s="3">
        <f t="shared" si="3"/>
        <v>-0.6238552010239358</v>
      </c>
      <c r="F36" s="6">
        <f t="shared" si="4"/>
        <v>0.22160937631076927</v>
      </c>
      <c r="G36" s="3">
        <f>(EXP(SQRT(6))-1/EXP(SQRT(6)))/(EXP(SQRT(6))+1/EXP(SQRT(6)))</f>
        <v>0.9852019349430062</v>
      </c>
      <c r="H36" s="3">
        <f>ASIN(G36)</f>
        <v>1.3985482098799034</v>
      </c>
      <c r="I36" s="3">
        <f>ACOS(G36)</f>
        <v>0.1722481169149932</v>
      </c>
    </row>
    <row r="37" spans="2:9" ht="16.5">
      <c r="B37" s="3" t="s">
        <v>22</v>
      </c>
      <c r="C37" s="3">
        <f>(SQRT(6)-1/SQRT(6))*$C$30/4</f>
        <v>1.6031872877023299</v>
      </c>
      <c r="D37" s="3">
        <f t="shared" si="2"/>
        <v>0.9994754586894264</v>
      </c>
      <c r="E37" s="3">
        <f t="shared" si="3"/>
        <v>-0.032385297243665366</v>
      </c>
      <c r="F37" s="6">
        <f t="shared" si="4"/>
        <v>0.9979023850448788</v>
      </c>
      <c r="G37" s="3"/>
      <c r="H37" s="3"/>
      <c r="I37" s="3"/>
    </row>
    <row r="38" spans="2:9" ht="16.5">
      <c r="B38" s="5"/>
      <c r="C38" s="5"/>
      <c r="D38" s="5"/>
      <c r="E38" s="5"/>
      <c r="F38" s="8"/>
      <c r="G38" s="5"/>
      <c r="H38" s="5"/>
      <c r="I38" s="5"/>
    </row>
    <row r="39" spans="2:9" ht="16.5">
      <c r="B39" s="5"/>
      <c r="C39" s="5"/>
      <c r="D39" s="5"/>
      <c r="E39" s="5"/>
      <c r="F39" s="8"/>
      <c r="G39" s="5"/>
      <c r="H39" s="5"/>
      <c r="I39" s="5"/>
    </row>
    <row r="40" spans="2:9" ht="16.5">
      <c r="B40" s="5"/>
      <c r="C40" s="5"/>
      <c r="D40" s="5"/>
      <c r="E40" s="5"/>
      <c r="F40" s="8"/>
      <c r="G40" s="5"/>
      <c r="H40" s="5"/>
      <c r="I40" s="5"/>
    </row>
    <row r="41" spans="2:9" ht="16.5">
      <c r="B41" s="5"/>
      <c r="C41" s="5"/>
      <c r="D41" s="5"/>
      <c r="E41" s="5"/>
      <c r="F41" s="8"/>
      <c r="G41" s="5"/>
      <c r="H41" s="5"/>
      <c r="I41" s="5"/>
    </row>
    <row r="42" spans="2:9" ht="16.5">
      <c r="B42" s="5"/>
      <c r="C42" s="5"/>
      <c r="D42" s="5"/>
      <c r="E42" s="5"/>
      <c r="F42" s="8"/>
      <c r="G42" s="5"/>
      <c r="H42" s="5"/>
      <c r="I42" s="5"/>
    </row>
    <row r="44" spans="1:5" ht="16.5">
      <c r="A44" s="1">
        <v>6</v>
      </c>
      <c r="B44" s="7" t="s">
        <v>28</v>
      </c>
      <c r="C44" s="3" t="s">
        <v>29</v>
      </c>
      <c r="D44" s="3" t="s">
        <v>30</v>
      </c>
      <c r="E44" s="3"/>
    </row>
    <row r="45" spans="2:5" ht="16.5">
      <c r="B45" s="3">
        <v>20</v>
      </c>
      <c r="C45" s="3">
        <f>LN(2)/B45</f>
        <v>0.03465735902799726</v>
      </c>
      <c r="D45" s="3">
        <f>LN(0.5/0.15)/LN(2)*B45</f>
        <v>34.73931188332413</v>
      </c>
      <c r="E45" s="3">
        <f>-LN(0.15/0.5)/C45</f>
        <v>34.73931188332413</v>
      </c>
    </row>
    <row r="46" spans="2:5" ht="16.5">
      <c r="B46" s="3">
        <v>30</v>
      </c>
      <c r="C46" s="3">
        <f aca="true" t="shared" si="5" ref="C46:C51">LN(2)/B46</f>
        <v>0.023104906018664842</v>
      </c>
      <c r="D46" s="3">
        <f aca="true" t="shared" si="6" ref="D46:D51">LN(0.5/0.15)/LN(2)*B46</f>
        <v>52.10896782498619</v>
      </c>
      <c r="E46" s="3">
        <f aca="true" t="shared" si="7" ref="E46:E51">-LN(0.15/0.5)/C46</f>
        <v>52.108967824986195</v>
      </c>
    </row>
    <row r="47" spans="2:5" ht="16.5">
      <c r="B47" s="3">
        <v>40</v>
      </c>
      <c r="C47" s="3">
        <f t="shared" si="5"/>
        <v>0.01732867951399863</v>
      </c>
      <c r="D47" s="3">
        <f t="shared" si="6"/>
        <v>69.47862376664825</v>
      </c>
      <c r="E47" s="3">
        <f t="shared" si="7"/>
        <v>69.47862376664825</v>
      </c>
    </row>
    <row r="48" spans="2:5" ht="16.5">
      <c r="B48" s="3">
        <v>50</v>
      </c>
      <c r="C48" s="3">
        <f t="shared" si="5"/>
        <v>0.013862943611198907</v>
      </c>
      <c r="D48" s="3">
        <f t="shared" si="6"/>
        <v>86.84827970831032</v>
      </c>
      <c r="E48" s="3">
        <f t="shared" si="7"/>
        <v>86.84827970831032</v>
      </c>
    </row>
    <row r="49" spans="2:5" ht="16.5">
      <c r="B49" s="3">
        <v>60</v>
      </c>
      <c r="C49" s="3">
        <f t="shared" si="5"/>
        <v>0.011552453009332421</v>
      </c>
      <c r="D49" s="3">
        <f t="shared" si="6"/>
        <v>104.21793564997238</v>
      </c>
      <c r="E49" s="3">
        <f t="shared" si="7"/>
        <v>104.21793564997239</v>
      </c>
    </row>
    <row r="50" spans="2:5" ht="16.5">
      <c r="B50" s="3">
        <v>70</v>
      </c>
      <c r="C50" s="3">
        <f t="shared" si="5"/>
        <v>0.00990210257942779</v>
      </c>
      <c r="D50" s="3">
        <f t="shared" si="6"/>
        <v>121.58759159163445</v>
      </c>
      <c r="E50" s="3">
        <f t="shared" si="7"/>
        <v>121.58759159163445</v>
      </c>
    </row>
    <row r="51" spans="2:5" ht="16.5">
      <c r="B51" s="3">
        <v>80</v>
      </c>
      <c r="C51" s="3">
        <f t="shared" si="5"/>
        <v>0.008664339756999316</v>
      </c>
      <c r="D51" s="3">
        <f t="shared" si="6"/>
        <v>138.9572475332965</v>
      </c>
      <c r="E51" s="3">
        <f t="shared" si="7"/>
        <v>138.9572475332965</v>
      </c>
    </row>
    <row r="53" spans="1:6" ht="16.5">
      <c r="A53" s="1">
        <v>7</v>
      </c>
      <c r="B53" s="3" t="s">
        <v>31</v>
      </c>
      <c r="C53" s="3" t="s">
        <v>32</v>
      </c>
      <c r="D53" s="3" t="s">
        <v>33</v>
      </c>
      <c r="E53" s="3" t="s">
        <v>34</v>
      </c>
      <c r="F53" s="3" t="s">
        <v>35</v>
      </c>
    </row>
    <row r="54" spans="2:6" ht="16.5">
      <c r="B54" s="7">
        <v>298.15</v>
      </c>
      <c r="C54" s="3">
        <v>1000</v>
      </c>
      <c r="D54" s="9">
        <f>1/EXP(C54/$B$54)</f>
        <v>0.03494372269177714</v>
      </c>
      <c r="E54" s="9">
        <f>1/EXP(C54/373.15)</f>
        <v>0.0685708717331084</v>
      </c>
      <c r="F54" s="3">
        <f>LN(E54/D54)*8.314/(1/298.15-1/373.15)</f>
        <v>8314.000000000002</v>
      </c>
    </row>
    <row r="55" spans="2:6" ht="16.5">
      <c r="B55" s="3"/>
      <c r="C55" s="3">
        <v>1500</v>
      </c>
      <c r="D55" s="9">
        <f>1/EXP(C55/$B$54)</f>
        <v>0.006532113996499323</v>
      </c>
      <c r="E55" s="9">
        <f>1/EXP(C55/373.15)</f>
        <v>0.017955996246684085</v>
      </c>
      <c r="F55" s="3">
        <f>LN(E55/D55)*8.314/(1/298.15-1/373.15)</f>
        <v>12470.999999999993</v>
      </c>
    </row>
    <row r="56" spans="2:6" ht="16.5">
      <c r="B56" s="3"/>
      <c r="C56" s="3">
        <v>2000</v>
      </c>
      <c r="D56" s="9">
        <f>1/EXP(C56/$B$54)</f>
        <v>0.0012210637555598208</v>
      </c>
      <c r="E56" s="9">
        <f>1/EXP(C56/373.15)</f>
        <v>0.004701964450238404</v>
      </c>
      <c r="F56" s="3">
        <f>LN(E56/D56)*8.314/(1/298.15-1/373.15)</f>
        <v>16628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cp:lastPrinted>2009-10-26T13:13:04Z</cp:lastPrinted>
  <dcterms:created xsi:type="dcterms:W3CDTF">2009-10-13T02:34:04Z</dcterms:created>
  <dcterms:modified xsi:type="dcterms:W3CDTF">2009-10-26T14:04:31Z</dcterms:modified>
  <cp:category/>
  <cp:version/>
  <cp:contentType/>
  <cp:contentStatus/>
</cp:coreProperties>
</file>