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<sst xmlns="http://schemas.openxmlformats.org/spreadsheetml/2006/main" count="41" uniqueCount="36">
  <si>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r>
      <t>P</t>
    </r>
    <r>
      <rPr>
        <vertAlign val="superscript"/>
        <sz val="12"/>
        <rFont val="新細明體"/>
        <family val="1"/>
      </rPr>
      <t>0</t>
    </r>
    <r>
      <rPr>
        <sz val="12"/>
        <rFont val="新細明體"/>
        <family val="1"/>
      </rPr>
      <t xml:space="preserve"> = MaVa</t>
    </r>
    <r>
      <rPr>
        <vertAlign val="superscript"/>
        <sz val="12"/>
        <rFont val="新細明體"/>
        <family val="1"/>
      </rPr>
      <t>0</t>
    </r>
    <r>
      <rPr>
        <sz val="12"/>
        <rFont val="新細明體"/>
        <family val="1"/>
      </rPr>
      <t>+MbVb</t>
    </r>
    <r>
      <rPr>
        <vertAlign val="superscript"/>
        <sz val="12"/>
        <rFont val="新細明體"/>
        <family val="1"/>
      </rPr>
      <t>0</t>
    </r>
    <r>
      <rPr>
        <sz val="12"/>
        <rFont val="新細明體"/>
        <family val="1"/>
      </rPr>
      <t xml:space="preserve"> (碰撞前的動量總和)</t>
    </r>
  </si>
  <si>
    <r>
      <t>E</t>
    </r>
    <r>
      <rPr>
        <vertAlign val="superscript"/>
        <sz val="12"/>
        <rFont val="新細明體"/>
        <family val="1"/>
      </rPr>
      <t>0</t>
    </r>
    <r>
      <rPr>
        <sz val="12"/>
        <rFont val="新細明體"/>
        <family val="1"/>
      </rPr>
      <t xml:space="preserve"> =0.5 Ma(Va</t>
    </r>
    <r>
      <rPr>
        <vertAlign val="superscript"/>
        <sz val="12"/>
        <rFont val="新細明體"/>
        <family val="1"/>
      </rPr>
      <t>0</t>
    </r>
    <r>
      <rPr>
        <sz val="12"/>
        <rFont val="新細明體"/>
        <family val="1"/>
      </rPr>
      <t>)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1"/>
      </rPr>
      <t>+0.5Mb(Vb</t>
    </r>
    <r>
      <rPr>
        <vertAlign val="superscript"/>
        <sz val="12"/>
        <rFont val="新細明體"/>
        <family val="1"/>
      </rPr>
      <t>0</t>
    </r>
    <r>
      <rPr>
        <sz val="12"/>
        <rFont val="新細明體"/>
        <family val="1"/>
      </rPr>
      <t>)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1"/>
      </rPr>
      <t xml:space="preserve"> (碰撞前的動能總和)</t>
    </r>
  </si>
  <si>
    <r>
      <t>P</t>
    </r>
    <r>
      <rPr>
        <vertAlign val="superscript"/>
        <sz val="12"/>
        <rFont val="新細明體"/>
        <family val="1"/>
      </rPr>
      <t>0</t>
    </r>
    <r>
      <rPr>
        <sz val="12"/>
        <rFont val="新細明體"/>
        <family val="1"/>
      </rPr>
      <t xml:space="preserve"> = MaX+MbY</t>
    </r>
  </si>
  <si>
    <r>
      <t>E</t>
    </r>
    <r>
      <rPr>
        <vertAlign val="superscript"/>
        <sz val="12"/>
        <rFont val="新細明體"/>
        <family val="1"/>
      </rPr>
      <t>0</t>
    </r>
    <r>
      <rPr>
        <sz val="12"/>
        <rFont val="新細明體"/>
        <family val="1"/>
      </rPr>
      <t xml:space="preserve"> = 0.5MaX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1"/>
      </rPr>
      <t>+0.5MbY</t>
    </r>
    <r>
      <rPr>
        <vertAlign val="superscript"/>
        <sz val="12"/>
        <rFont val="新細明體"/>
        <family val="1"/>
      </rPr>
      <t>2</t>
    </r>
  </si>
  <si>
    <r>
      <t>Y = (P</t>
    </r>
    <r>
      <rPr>
        <vertAlign val="superscript"/>
        <sz val="12"/>
        <rFont val="新細明體"/>
        <family val="1"/>
      </rPr>
      <t>0</t>
    </r>
    <r>
      <rPr>
        <sz val="12"/>
        <rFont val="新細明體"/>
        <family val="1"/>
      </rPr>
      <t>-MaX)/Mb</t>
    </r>
  </si>
  <si>
    <r>
      <t>2E</t>
    </r>
    <r>
      <rPr>
        <vertAlign val="superscript"/>
        <sz val="12"/>
        <rFont val="新細明體"/>
        <family val="1"/>
      </rPr>
      <t>0</t>
    </r>
    <r>
      <rPr>
        <sz val="12"/>
        <rFont val="新細明體"/>
        <family val="1"/>
      </rPr>
      <t xml:space="preserve"> = MaX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1"/>
      </rPr>
      <t>+(P</t>
    </r>
    <r>
      <rPr>
        <vertAlign val="superscript"/>
        <sz val="12"/>
        <rFont val="新細明體"/>
        <family val="1"/>
      </rPr>
      <t>0</t>
    </r>
    <r>
      <rPr>
        <sz val="12"/>
        <rFont val="新細明體"/>
        <family val="1"/>
      </rPr>
      <t>-MaX)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1"/>
      </rPr>
      <t>/Mb</t>
    </r>
  </si>
  <si>
    <r>
      <t>(Ma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1"/>
      </rPr>
      <t>+MaMb)X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1"/>
      </rPr>
      <t>-2MaP</t>
    </r>
    <r>
      <rPr>
        <vertAlign val="superscript"/>
        <sz val="12"/>
        <rFont val="新細明體"/>
        <family val="1"/>
      </rPr>
      <t>0</t>
    </r>
    <r>
      <rPr>
        <sz val="12"/>
        <rFont val="新細明體"/>
        <family val="1"/>
      </rPr>
      <t>X+(P</t>
    </r>
    <r>
      <rPr>
        <vertAlign val="superscript"/>
        <sz val="12"/>
        <rFont val="新細明體"/>
        <family val="1"/>
      </rPr>
      <t>0</t>
    </r>
    <r>
      <rPr>
        <sz val="12"/>
        <rFont val="新細明體"/>
        <family val="1"/>
      </rPr>
      <t>)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1"/>
      </rPr>
      <t>-2MbE</t>
    </r>
    <r>
      <rPr>
        <vertAlign val="superscript"/>
        <sz val="12"/>
        <rFont val="新細明體"/>
        <family val="1"/>
      </rPr>
      <t>0</t>
    </r>
    <r>
      <rPr>
        <sz val="12"/>
        <rFont val="新細明體"/>
        <family val="1"/>
      </rPr>
      <t xml:space="preserve"> = 0</t>
    </r>
  </si>
  <si>
    <t>Ma (kg)</t>
  </si>
  <si>
    <t>Mb (kg)</t>
  </si>
  <si>
    <r>
      <t>Va</t>
    </r>
    <r>
      <rPr>
        <vertAlign val="superscript"/>
        <sz val="12"/>
        <rFont val="新細明體"/>
        <family val="1"/>
      </rPr>
      <t>0</t>
    </r>
    <r>
      <rPr>
        <sz val="12"/>
        <rFont val="新細明體"/>
        <family val="1"/>
      </rPr>
      <t xml:space="preserve"> (m/s)</t>
    </r>
  </si>
  <si>
    <r>
      <t>Vb</t>
    </r>
    <r>
      <rPr>
        <vertAlign val="superscript"/>
        <sz val="12"/>
        <rFont val="新細明體"/>
        <family val="1"/>
      </rPr>
      <t>0</t>
    </r>
    <r>
      <rPr>
        <sz val="12"/>
        <rFont val="新細明體"/>
        <family val="1"/>
      </rPr>
      <t xml:space="preserve"> (m/s)</t>
    </r>
  </si>
  <si>
    <r>
      <t>P</t>
    </r>
    <r>
      <rPr>
        <vertAlign val="superscript"/>
        <sz val="12"/>
        <rFont val="新細明體"/>
        <family val="1"/>
      </rPr>
      <t>0</t>
    </r>
  </si>
  <si>
    <r>
      <t>E</t>
    </r>
    <r>
      <rPr>
        <vertAlign val="superscript"/>
        <sz val="12"/>
        <rFont val="新細明體"/>
        <family val="1"/>
      </rPr>
      <t>0</t>
    </r>
  </si>
  <si>
    <t>a</t>
  </si>
  <si>
    <t>b</t>
  </si>
  <si>
    <t>c</t>
  </si>
  <si>
    <t>X (m/s)</t>
  </si>
  <si>
    <t>Y (m/s)</t>
  </si>
  <si>
    <r>
      <t>Px = MaVa</t>
    </r>
    <r>
      <rPr>
        <vertAlign val="superscript"/>
        <sz val="12"/>
        <rFont val="新細明體"/>
        <family val="1"/>
      </rPr>
      <t>0</t>
    </r>
    <r>
      <rPr>
        <sz val="12"/>
        <rFont val="新細明體"/>
        <family val="1"/>
      </rPr>
      <t xml:space="preserve"> = (Ma+Mb)Vx</t>
    </r>
  </si>
  <si>
    <r>
      <t>Py = MbVb</t>
    </r>
    <r>
      <rPr>
        <vertAlign val="superscript"/>
        <sz val="12"/>
        <rFont val="新細明體"/>
        <family val="1"/>
      </rPr>
      <t>0</t>
    </r>
    <r>
      <rPr>
        <sz val="12"/>
        <rFont val="新細明體"/>
        <family val="1"/>
      </rPr>
      <t xml:space="preserve"> = (Ma+Mb)Vy</t>
    </r>
  </si>
  <si>
    <t>Px</t>
  </si>
  <si>
    <t>Py</t>
  </si>
  <si>
    <t>Vx</t>
  </si>
  <si>
    <t>Vy</t>
  </si>
  <si>
    <t>dE (J)</t>
  </si>
  <si>
    <t>Ma (g/mol)</t>
  </si>
  <si>
    <t>Mb (g/mol)</t>
  </si>
  <si>
    <t>T (℃)</t>
  </si>
  <si>
    <t>Va(max)</t>
  </si>
  <si>
    <t>&lt;Va&gt;</t>
  </si>
  <si>
    <t>M (g/mol)</t>
  </si>
  <si>
    <t>V1 (L)</t>
  </si>
  <si>
    <t>P1 (atm)</t>
  </si>
  <si>
    <t>V2</t>
  </si>
  <si>
    <t>P2</t>
  </si>
  <si>
    <t>W (J)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</si>
</sst>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E+00"/>
  </numFmts>
  <fonts count="3">
    <font>
      <sz val="12"/>
      <name val="新細明體"/>
      <family val="1"/>
    </font>
    <font>
      <sz val="9"/>
      <name val="新細明體"/>
      <family val="1"/>
    </font>
    <font>
      <vertAlign val="superscript"/>
      <sz val="12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L15" sqref="L15"/>
    </sheetView>
  </sheetViews>
  <sheetFormatPr defaultColWidth="9.00390625" defaultRowHeight="16.5"/>
  <cols>
    <col min="1" max="1" width="3.625" style="1" customWidth="1"/>
    <col min="2" max="3" width="9.625" style="0" customWidth="1"/>
    <col min="10" max="10" width="11.25390625" style="0" bestFit="1" customWidth="1"/>
  </cols>
  <sheetData>
    <row r="1" spans="1:10" ht="19.5">
      <c r="A1" s="1">
        <v>1</v>
      </c>
      <c r="B1" t="s">
        <v>0</v>
      </c>
      <c r="G1" t="s">
        <v>2</v>
      </c>
      <c r="J1" t="s">
        <v>4</v>
      </c>
    </row>
    <row r="2" spans="2:10" ht="19.5">
      <c r="B2" t="s">
        <v>1</v>
      </c>
      <c r="G2" t="s">
        <v>3</v>
      </c>
      <c r="J2" t="s">
        <v>5</v>
      </c>
    </row>
    <row r="3" ht="19.5">
      <c r="H3" t="s">
        <v>6</v>
      </c>
    </row>
    <row r="4" spans="2:12" ht="19.5">
      <c r="B4" s="2" t="s">
        <v>7</v>
      </c>
      <c r="C4" s="2" t="s">
        <v>8</v>
      </c>
      <c r="D4" s="2" t="s">
        <v>9</v>
      </c>
      <c r="E4" s="2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16</v>
      </c>
      <c r="L4" s="3" t="s">
        <v>17</v>
      </c>
    </row>
    <row r="5" spans="2:12" ht="16.5">
      <c r="B5" s="2">
        <v>20</v>
      </c>
      <c r="C5" s="2">
        <v>10</v>
      </c>
      <c r="D5" s="2">
        <v>20</v>
      </c>
      <c r="E5" s="2">
        <v>-5</v>
      </c>
      <c r="F5" s="2">
        <f>B5*D5+C5*E5</f>
        <v>350</v>
      </c>
      <c r="G5" s="2">
        <f>0.5*(B5*D5*D5+C5*E5*E5)</f>
        <v>4125</v>
      </c>
      <c r="H5" s="2">
        <f>B5*B5+B5*C5</f>
        <v>600</v>
      </c>
      <c r="I5" s="2">
        <f>-2*B5*F5</f>
        <v>-14000</v>
      </c>
      <c r="J5" s="4">
        <f>F5*F5-2*C5*G5</f>
        <v>40000</v>
      </c>
      <c r="K5" s="5">
        <f>(-I5-SQRT(I5*I5-4*H5*J5))/2/H5</f>
        <v>3.3333333333333335</v>
      </c>
      <c r="L5" s="5">
        <f>(F5-B5*K5)/C5</f>
        <v>28.333333333333332</v>
      </c>
    </row>
    <row r="6" spans="2:12" ht="16.5">
      <c r="B6" s="2">
        <v>100</v>
      </c>
      <c r="C6" s="2">
        <v>10</v>
      </c>
      <c r="D6" s="2">
        <v>20</v>
      </c>
      <c r="E6" s="2">
        <v>-5</v>
      </c>
      <c r="F6" s="2">
        <f>B6*D6+C6*E6</f>
        <v>1950</v>
      </c>
      <c r="G6" s="2">
        <f>0.5*(B6*D6*D6+C6*E6*E6)</f>
        <v>20125</v>
      </c>
      <c r="H6" s="2">
        <f>B6*B6+B6*C6</f>
        <v>11000</v>
      </c>
      <c r="I6" s="2">
        <f>-2*B6*F6</f>
        <v>-390000</v>
      </c>
      <c r="J6" s="4">
        <f>F6*F6-2*C6*G6</f>
        <v>3400000</v>
      </c>
      <c r="K6" s="5">
        <f>(-I6-SQRT(I6*I6-4*H6*J6))/2/H6</f>
        <v>15.454545454545455</v>
      </c>
      <c r="L6" s="5">
        <f>(F6-B6*K6)/C6</f>
        <v>40.45454545454545</v>
      </c>
    </row>
    <row r="7" spans="2:12" ht="16.5">
      <c r="B7" s="2">
        <v>20</v>
      </c>
      <c r="C7" s="2">
        <v>10</v>
      </c>
      <c r="D7" s="2">
        <v>5</v>
      </c>
      <c r="E7" s="2">
        <v>-20</v>
      </c>
      <c r="F7" s="2">
        <f>B7*D7+C7*E7</f>
        <v>-100</v>
      </c>
      <c r="G7" s="2">
        <f>0.5*(B7*D7*D7+C7*E7*E7)</f>
        <v>2250</v>
      </c>
      <c r="H7" s="2">
        <f>B7*B7+B7*C7</f>
        <v>600</v>
      </c>
      <c r="I7" s="2">
        <f>-2*B7*F7</f>
        <v>4000</v>
      </c>
      <c r="J7" s="4">
        <f>F7*F7-2*C7*G7</f>
        <v>-35000</v>
      </c>
      <c r="K7" s="5">
        <f>(-I7-SQRT(I7*I7-4*H7*J7))/2/H7</f>
        <v>-11.666666666666666</v>
      </c>
      <c r="L7" s="5">
        <f>(F7-B7*K7)/C7</f>
        <v>13.333333333333332</v>
      </c>
    </row>
    <row r="8" spans="2:12" ht="16.5">
      <c r="B8" s="2">
        <v>100</v>
      </c>
      <c r="C8" s="2">
        <v>10</v>
      </c>
      <c r="D8" s="2">
        <v>5</v>
      </c>
      <c r="E8" s="2">
        <v>-20</v>
      </c>
      <c r="F8" s="2">
        <f>B8*D8+C8*E8</f>
        <v>300</v>
      </c>
      <c r="G8" s="2">
        <f>0.5*(B8*D8*D8+C8*E8*E8)</f>
        <v>3250</v>
      </c>
      <c r="H8" s="2">
        <f>B8*B8+B8*C8</f>
        <v>11000</v>
      </c>
      <c r="I8" s="2">
        <f>-2*B8*F8</f>
        <v>-60000</v>
      </c>
      <c r="J8" s="4">
        <f>F8*F8-2*C8*G8</f>
        <v>25000</v>
      </c>
      <c r="K8" s="5">
        <f>(-I8-SQRT(I8*I8-4*H8*J8))/2/H8</f>
        <v>0.45454545454545453</v>
      </c>
      <c r="L8" s="5">
        <f>(F8-B8*K8)/C8</f>
        <v>25.454545454545457</v>
      </c>
    </row>
    <row r="10" spans="1:5" ht="19.5">
      <c r="A10" s="1">
        <v>2</v>
      </c>
      <c r="B10" t="s">
        <v>18</v>
      </c>
      <c r="E10" t="s">
        <v>19</v>
      </c>
    </row>
    <row r="11" spans="2:10" ht="19.5">
      <c r="B11" s="2" t="s">
        <v>7</v>
      </c>
      <c r="C11" s="2" t="s">
        <v>8</v>
      </c>
      <c r="D11" s="2" t="s">
        <v>9</v>
      </c>
      <c r="E11" s="2" t="s">
        <v>10</v>
      </c>
      <c r="F11" s="3" t="s">
        <v>20</v>
      </c>
      <c r="G11" s="3" t="s">
        <v>21</v>
      </c>
      <c r="H11" s="3" t="s">
        <v>22</v>
      </c>
      <c r="I11" s="3" t="s">
        <v>23</v>
      </c>
      <c r="J11" s="3" t="s">
        <v>24</v>
      </c>
    </row>
    <row r="12" spans="2:10" ht="16.5">
      <c r="B12" s="2">
        <v>20</v>
      </c>
      <c r="C12" s="2">
        <v>10</v>
      </c>
      <c r="D12" s="2">
        <v>20</v>
      </c>
      <c r="E12" s="2">
        <v>5</v>
      </c>
      <c r="F12" s="2">
        <f>B12*D12</f>
        <v>400</v>
      </c>
      <c r="G12" s="2">
        <f>C12*E12</f>
        <v>50</v>
      </c>
      <c r="H12" s="5">
        <f>F12/(B12+C12)</f>
        <v>13.333333333333334</v>
      </c>
      <c r="I12" s="5">
        <f>G12/(B12+C12)</f>
        <v>1.6666666666666667</v>
      </c>
      <c r="J12" s="5">
        <f>0.5*((B12+C12)*(H12*H12+I12*I12)-B12*D12*D12-C12*E12*E12)</f>
        <v>-1416.6666666666665</v>
      </c>
    </row>
    <row r="13" spans="2:10" ht="16.5">
      <c r="B13" s="2">
        <v>100</v>
      </c>
      <c r="C13" s="2">
        <v>10</v>
      </c>
      <c r="D13" s="2">
        <v>20</v>
      </c>
      <c r="E13" s="2">
        <v>5</v>
      </c>
      <c r="F13" s="2">
        <f>B13*D13</f>
        <v>2000</v>
      </c>
      <c r="G13" s="2">
        <f>C13*E13</f>
        <v>50</v>
      </c>
      <c r="H13" s="5">
        <f>F13/(B13+C13)</f>
        <v>18.181818181818183</v>
      </c>
      <c r="I13" s="5">
        <f>G13/(B13+C13)</f>
        <v>0.45454545454545453</v>
      </c>
      <c r="J13" s="5">
        <f>0.5*((B13+C13)*(H13*H13+I13*I13)-B13*D13*D13-C13*E13*E13)</f>
        <v>-1931.8181818181765</v>
      </c>
    </row>
    <row r="14" spans="2:10" ht="16.5">
      <c r="B14" s="2">
        <v>20</v>
      </c>
      <c r="C14" s="2">
        <v>10</v>
      </c>
      <c r="D14" s="2">
        <v>5</v>
      </c>
      <c r="E14" s="2">
        <v>20</v>
      </c>
      <c r="F14" s="2">
        <f>B14*D14</f>
        <v>100</v>
      </c>
      <c r="G14" s="2">
        <f>C14*E14</f>
        <v>200</v>
      </c>
      <c r="H14" s="5">
        <f>F14/(B14+C14)</f>
        <v>3.3333333333333335</v>
      </c>
      <c r="I14" s="5">
        <f>G14/(B14+C14)</f>
        <v>6.666666666666667</v>
      </c>
      <c r="J14" s="5">
        <f>0.5*((B14+C14)*(H14*H14+I14*I14)-B14*D14*D14-C14*E14*E14)</f>
        <v>-1416.6666666666665</v>
      </c>
    </row>
    <row r="15" spans="2:10" ht="16.5">
      <c r="B15" s="2">
        <v>100</v>
      </c>
      <c r="C15" s="2">
        <v>10</v>
      </c>
      <c r="D15" s="2">
        <v>5</v>
      </c>
      <c r="E15" s="2">
        <v>20</v>
      </c>
      <c r="F15" s="2">
        <f>B15*D15</f>
        <v>500</v>
      </c>
      <c r="G15" s="2">
        <f>C15*E15</f>
        <v>200</v>
      </c>
      <c r="H15" s="5">
        <f>F15/(B15+C15)</f>
        <v>4.545454545454546</v>
      </c>
      <c r="I15" s="5">
        <f>G15/(B15+C15)</f>
        <v>1.8181818181818181</v>
      </c>
      <c r="J15" s="5">
        <f>0.5*((B15+C15)*(H15*H15+I15*I15)-B15*D15*D15-C15*E15*E15)</f>
        <v>-1931.8181818181815</v>
      </c>
    </row>
    <row r="17" spans="1:6" ht="16.5">
      <c r="A17" s="1">
        <v>3</v>
      </c>
      <c r="B17" s="2" t="s">
        <v>25</v>
      </c>
      <c r="C17" s="2" t="s">
        <v>26</v>
      </c>
      <c r="D17" s="2" t="s">
        <v>27</v>
      </c>
      <c r="E17" s="3" t="s">
        <v>28</v>
      </c>
      <c r="F17" s="3" t="s">
        <v>29</v>
      </c>
    </row>
    <row r="18" spans="2:6" ht="16.5">
      <c r="B18" s="3">
        <v>18</v>
      </c>
      <c r="C18" s="3">
        <v>4</v>
      </c>
      <c r="D18" s="2">
        <v>20</v>
      </c>
      <c r="E18" s="5">
        <f>SQRT(2*8.314*(D18+273.15)/(B18/1000))</f>
        <v>520.3897150747271</v>
      </c>
      <c r="F18" s="5">
        <f>SQRT(8*8.314*(D18+273.15)/3.14159/(B18/1000))</f>
        <v>587.1971612532559</v>
      </c>
    </row>
    <row r="19" spans="2:6" ht="16.5">
      <c r="B19" s="3">
        <v>28</v>
      </c>
      <c r="C19" s="3">
        <v>4</v>
      </c>
      <c r="D19" s="2">
        <v>20</v>
      </c>
      <c r="E19" s="5">
        <f>SQRT(2*8.314*(D19+273.15)/(B19/1000))</f>
        <v>417.24000458797263</v>
      </c>
      <c r="F19" s="5">
        <f>SQRT(8*8.314*(D19+273.15)/3.14159/(B19/1000))</f>
        <v>470.80512769198583</v>
      </c>
    </row>
    <row r="20" spans="2:6" ht="16.5">
      <c r="B20" s="3">
        <v>32</v>
      </c>
      <c r="C20" s="3">
        <v>4</v>
      </c>
      <c r="D20" s="2">
        <v>20</v>
      </c>
      <c r="E20" s="5">
        <f>SQRT(2*8.314*(D20+273.15)/(B20/1000))</f>
        <v>390.29228630604524</v>
      </c>
      <c r="F20" s="5">
        <f>SQRT(8*8.314*(D20+273.15)/3.14159/(B20/1000))</f>
        <v>440.39787093994187</v>
      </c>
    </row>
    <row r="21" spans="2:6" ht="16.5">
      <c r="B21" s="3">
        <v>44</v>
      </c>
      <c r="C21" s="3">
        <v>4</v>
      </c>
      <c r="D21" s="2">
        <v>20</v>
      </c>
      <c r="E21" s="5">
        <f>SQRT(2*8.314*(D21+273.15)/(B21/1000))</f>
        <v>332.84238011407143</v>
      </c>
      <c r="F21" s="5">
        <f>SQRT(8*8.314*(D21+273.15)/3.14159/(B21/1000))</f>
        <v>375.5725662635251</v>
      </c>
    </row>
    <row r="23" spans="1:8" ht="16.5">
      <c r="A23" s="1">
        <v>4</v>
      </c>
      <c r="B23" s="2" t="s">
        <v>30</v>
      </c>
      <c r="C23" s="2" t="s">
        <v>27</v>
      </c>
      <c r="D23" s="2" t="s">
        <v>31</v>
      </c>
      <c r="E23" s="3" t="s">
        <v>32</v>
      </c>
      <c r="F23" s="3" t="s">
        <v>33</v>
      </c>
      <c r="G23" s="3" t="s">
        <v>34</v>
      </c>
      <c r="H23" s="3" t="s">
        <v>35</v>
      </c>
    </row>
    <row r="24" spans="2:8" ht="16.5">
      <c r="B24" s="3">
        <v>18</v>
      </c>
      <c r="C24" s="2">
        <v>20</v>
      </c>
      <c r="D24" s="3">
        <v>15</v>
      </c>
      <c r="E24" s="2">
        <f>2*0.082*(C24+273.15)/D24</f>
        <v>3.2051066666666665</v>
      </c>
      <c r="F24" s="2">
        <f>D24/3</f>
        <v>5</v>
      </c>
      <c r="G24" s="2">
        <f>2*0.082*(C24+273.15)/F24</f>
        <v>9.61532</v>
      </c>
      <c r="H24" s="5">
        <f>-2*8.314*(C24+273.15)*LN(F24/D24)</f>
        <v>5355.183623610582</v>
      </c>
    </row>
    <row r="25" spans="2:8" ht="16.5">
      <c r="B25" s="3">
        <v>28</v>
      </c>
      <c r="C25" s="2">
        <v>20</v>
      </c>
      <c r="D25" s="3">
        <v>30</v>
      </c>
      <c r="E25" s="2">
        <f>2*0.082*(C25+273.15)/D25</f>
        <v>1.6025533333333333</v>
      </c>
      <c r="F25" s="2">
        <f>D25/3</f>
        <v>10</v>
      </c>
      <c r="G25" s="2">
        <f>2*0.082*(C25+273.15)/F25</f>
        <v>4.80766</v>
      </c>
      <c r="H25" s="5">
        <f>-2*8.314*(C25+273.15)*LN(F25/D25)</f>
        <v>5355.183623610582</v>
      </c>
    </row>
    <row r="26" spans="2:8" ht="16.5">
      <c r="B26" s="3">
        <v>32</v>
      </c>
      <c r="C26" s="2">
        <v>20</v>
      </c>
      <c r="D26" s="3">
        <v>45</v>
      </c>
      <c r="E26" s="2">
        <f>2*0.082*(C26+273.15)/D26</f>
        <v>1.068368888888889</v>
      </c>
      <c r="F26" s="2">
        <f>D26/3</f>
        <v>15</v>
      </c>
      <c r="G26" s="2">
        <f>2*0.082*(C26+273.15)/F26</f>
        <v>3.2051066666666665</v>
      </c>
      <c r="H26" s="5">
        <f>-2*8.314*(C26+273.15)*LN(F26/D26)</f>
        <v>5355.183623610582</v>
      </c>
    </row>
    <row r="27" spans="2:8" ht="16.5">
      <c r="B27" s="3">
        <v>44</v>
      </c>
      <c r="C27" s="2">
        <v>20</v>
      </c>
      <c r="D27" s="3">
        <v>60</v>
      </c>
      <c r="E27" s="2">
        <f>2*0.082*(C27+273.15)/D27</f>
        <v>0.8012766666666666</v>
      </c>
      <c r="F27" s="2">
        <f>D27/3</f>
        <v>20</v>
      </c>
      <c r="G27" s="2">
        <f>2*0.082*(C27+273.15)/F27</f>
        <v>2.40383</v>
      </c>
      <c r="H27" s="5">
        <f>-2*8.314*(C27+273.15)*LN(F27/D27)</f>
        <v>5355.183623610582</v>
      </c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朝陽科技大學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cyut</dc:creator>
  <cp:keywords/>
  <dc:description/>
  <cp:lastModifiedBy>cyut</cp:lastModifiedBy>
  <cp:lastPrinted>2010-06-01T04:03:59Z</cp:lastPrinted>
  <dcterms:created xsi:type="dcterms:W3CDTF">2010-05-31T23:49:15Z</dcterms:created>
  <dcterms:modified xsi:type="dcterms:W3CDTF">2010-06-01T04:05:05Z</dcterms:modified>
  <cp:category/>
  <cp:version/>
  <cp:contentType/>
  <cp:contentStatus/>
</cp:coreProperties>
</file>