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<sst xmlns="http://schemas.openxmlformats.org/spreadsheetml/2006/main" count="56" uniqueCount="37">
  <si>
    <t>Ma (kg)</t>
  </si>
  <si>
    <t>Mb (kg)</t>
  </si>
  <si>
    <t>Va</t>
  </si>
  <si>
    <t>Vb</t>
  </si>
  <si>
    <r>
      <t>V</t>
    </r>
    <r>
      <rPr>
        <vertAlign val="subscript"/>
        <sz val="12"/>
        <rFont val="新細明體"/>
        <family val="1"/>
      </rPr>
      <t>0</t>
    </r>
    <r>
      <rPr>
        <sz val="12"/>
        <rFont val="新細明體"/>
        <family val="1"/>
      </rPr>
      <t xml:space="preserve"> (m/s)</t>
    </r>
  </si>
  <si>
    <t>彈性碰撞</t>
  </si>
  <si>
    <t>非彈性碰撞</t>
  </si>
  <si>
    <t>Vab</t>
  </si>
  <si>
    <r>
      <t>dE</t>
    </r>
    <r>
      <rPr>
        <vertAlign val="subscript"/>
        <sz val="12"/>
        <rFont val="新細明體"/>
        <family val="1"/>
      </rPr>
      <t>K</t>
    </r>
    <r>
      <rPr>
        <sz val="12"/>
        <rFont val="新細明體"/>
        <family val="1"/>
      </rPr>
      <t xml:space="preserve"> (J)</t>
    </r>
  </si>
  <si>
    <t>M (g/mol)</t>
  </si>
  <si>
    <t>T (℃)</t>
  </si>
  <si>
    <t>V (m/s)</t>
  </si>
  <si>
    <t>dV</t>
  </si>
  <si>
    <t>機率</t>
  </si>
  <si>
    <t>2 莫耳理想氣體</t>
  </si>
  <si>
    <t>Ta (℃)</t>
  </si>
  <si>
    <t>Va (L)</t>
  </si>
  <si>
    <t>Pa (atm)</t>
  </si>
  <si>
    <t>Pb (atm)</t>
  </si>
  <si>
    <t>Vb (L)</t>
  </si>
  <si>
    <t>Tc (K)</t>
  </si>
  <si>
    <t>Tb = Ta</t>
  </si>
  <si>
    <t>Vc = Vb</t>
  </si>
  <si>
    <t>Pc = Pa</t>
  </si>
  <si>
    <t>(1)</t>
  </si>
  <si>
    <t>(2)</t>
  </si>
  <si>
    <t>(3)</t>
  </si>
  <si>
    <t>(4)</t>
  </si>
  <si>
    <t>A --&gt; B</t>
  </si>
  <si>
    <t>B --&gt; C</t>
  </si>
  <si>
    <t>dE (J)</t>
  </si>
  <si>
    <t>W (J)</t>
  </si>
  <si>
    <t xml:space="preserve">Q (J) </t>
  </si>
  <si>
    <t>(2)</t>
  </si>
  <si>
    <t>(3)</t>
  </si>
  <si>
    <t>(4)</t>
  </si>
  <si>
    <t>C --&gt; 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</si>
</sst>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E+00"/>
  </numFmts>
  <fonts count="3">
    <font>
      <sz val="12"/>
      <name val="新細明體"/>
      <family val="1"/>
    </font>
    <font>
      <sz val="9"/>
      <name val="新細明體"/>
      <family val="1"/>
    </font>
    <font>
      <vertAlign val="subscript"/>
      <sz val="12"/>
      <name val="新細明體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8">
      <selection activeCell="K30" sqref="K30"/>
    </sheetView>
  </sheetViews>
  <sheetFormatPr defaultColWidth="9.00390625" defaultRowHeight="16.5"/>
  <cols>
    <col min="1" max="1" width="9.00390625" style="1" customWidth="1"/>
    <col min="6" max="6" width="12.875" style="0" bestFit="1" customWidth="1"/>
  </cols>
  <sheetData>
    <row r="1" spans="1:9" ht="16.5">
      <c r="A1" s="1">
        <v>1</v>
      </c>
      <c r="E1" s="4" t="s">
        <v>5</v>
      </c>
      <c r="F1" s="5"/>
      <c r="H1" s="4" t="s">
        <v>6</v>
      </c>
      <c r="I1" s="5"/>
    </row>
    <row r="2" spans="2:9" ht="19.5">
      <c r="B2" s="2" t="s">
        <v>0</v>
      </c>
      <c r="C2" s="2" t="s">
        <v>1</v>
      </c>
      <c r="D2" s="2" t="s">
        <v>4</v>
      </c>
      <c r="E2" s="2" t="s">
        <v>2</v>
      </c>
      <c r="F2" s="2" t="s">
        <v>3</v>
      </c>
      <c r="H2" s="6" t="s">
        <v>7</v>
      </c>
      <c r="I2" s="6" t="s">
        <v>8</v>
      </c>
    </row>
    <row r="3" spans="2:9" ht="16.5">
      <c r="B3" s="2">
        <v>50</v>
      </c>
      <c r="C3" s="2">
        <v>10</v>
      </c>
      <c r="D3" s="2">
        <v>20</v>
      </c>
      <c r="E3" s="3">
        <f>(B3-C3)/(B3+C3)*D3</f>
        <v>13.333333333333332</v>
      </c>
      <c r="F3" s="3">
        <f>2*B3/(B3+C3)*D3</f>
        <v>33.333333333333336</v>
      </c>
      <c r="H3" s="3">
        <f>B3*D3/(B3+C3)</f>
        <v>16.666666666666668</v>
      </c>
      <c r="I3" s="2">
        <f>0.5*(B3+C3)*H3*H3-0.5*B3*D3*D3</f>
        <v>-1666.6666666666642</v>
      </c>
    </row>
    <row r="4" spans="2:9" ht="16.5">
      <c r="B4" s="2">
        <v>100</v>
      </c>
      <c r="C4" s="2">
        <v>10</v>
      </c>
      <c r="D4" s="2">
        <v>20</v>
      </c>
      <c r="E4" s="3">
        <f>(B4-C4)/(B4+C4)*D4</f>
        <v>16.363636363636363</v>
      </c>
      <c r="F4" s="3">
        <f>2*B4/(B4+C4)*D4</f>
        <v>36.36363636363636</v>
      </c>
      <c r="H4" s="3">
        <f>B4*D4/(B4+C4)</f>
        <v>18.181818181818183</v>
      </c>
      <c r="I4" s="2">
        <f>0.5*(B4+C4)*H4*H4-0.5*B4*D4*D4</f>
        <v>-1818.1818181818162</v>
      </c>
    </row>
    <row r="5" spans="2:9" ht="16.5">
      <c r="B5" s="2">
        <v>10</v>
      </c>
      <c r="C5" s="2">
        <v>50</v>
      </c>
      <c r="D5" s="2">
        <v>20</v>
      </c>
      <c r="E5" s="3">
        <f>(B5-C5)/(B5+C5)*D5</f>
        <v>-13.333333333333332</v>
      </c>
      <c r="F5" s="3">
        <f>2*B5/(B5+C5)*D5</f>
        <v>6.666666666666666</v>
      </c>
      <c r="H5" s="3">
        <f>B5*D5/(B5+C5)</f>
        <v>3.3333333333333335</v>
      </c>
      <c r="I5" s="2">
        <f>0.5*(B5+C5)*H5*H5-0.5*B5*D5*D5</f>
        <v>-1666.6666666666665</v>
      </c>
    </row>
    <row r="6" spans="2:9" ht="16.5">
      <c r="B6" s="2">
        <v>10</v>
      </c>
      <c r="C6" s="2">
        <v>100</v>
      </c>
      <c r="D6" s="2">
        <v>20</v>
      </c>
      <c r="E6" s="3">
        <f>(B6-C6)/(B6+C6)*D6</f>
        <v>-16.363636363636363</v>
      </c>
      <c r="F6" s="3">
        <f>2*B6/(B6+C6)*D6</f>
        <v>3.6363636363636367</v>
      </c>
      <c r="H6" s="3">
        <f>B6*D6/(B6+C6)</f>
        <v>1.8181818181818181</v>
      </c>
      <c r="I6" s="2">
        <f>0.5*(B6+C6)*H6*H6-0.5*B6*D6*D6</f>
        <v>-1818.1818181818182</v>
      </c>
    </row>
    <row r="8" spans="1:6" ht="16.5">
      <c r="A8" s="1">
        <v>2</v>
      </c>
      <c r="B8" s="2" t="s">
        <v>9</v>
      </c>
      <c r="C8" s="2" t="s">
        <v>10</v>
      </c>
      <c r="D8" s="2" t="s">
        <v>11</v>
      </c>
      <c r="E8" s="2" t="s">
        <v>12</v>
      </c>
      <c r="F8" s="6" t="s">
        <v>13</v>
      </c>
    </row>
    <row r="9" spans="2:6" ht="16.5">
      <c r="B9" s="6">
        <v>4</v>
      </c>
      <c r="C9" s="6">
        <v>10</v>
      </c>
      <c r="D9" s="6">
        <v>100</v>
      </c>
      <c r="E9" s="2">
        <v>2</v>
      </c>
      <c r="F9" s="7">
        <f>4*3.14159*((B9/1000/2/3.14159/8.314/(273.15+C9))^1.5)*D9*D9/EXP(B9/1000*D9*D9/2/8.314/(273.15+C9))*E9</f>
        <v>3.5045372193448995E-05</v>
      </c>
    </row>
    <row r="10" spans="2:6" ht="16.5">
      <c r="B10" s="6">
        <v>18</v>
      </c>
      <c r="C10" s="6">
        <v>100</v>
      </c>
      <c r="D10" s="6">
        <v>1000</v>
      </c>
      <c r="E10" s="2">
        <v>2</v>
      </c>
      <c r="F10" s="7">
        <f>4*3.14159*((B10/1000/2/3.14159/8.314/(273.15+C10))^1.5)*D10*D10/EXP(B10/1000*D10*D10/2/8.314/(273.15+C10))*E10</f>
        <v>0.0012258764263627718</v>
      </c>
    </row>
    <row r="11" spans="2:6" ht="16.5">
      <c r="B11" s="6">
        <v>28</v>
      </c>
      <c r="C11" s="6">
        <v>10</v>
      </c>
      <c r="D11" s="6">
        <v>100</v>
      </c>
      <c r="E11" s="2">
        <v>2</v>
      </c>
      <c r="F11" s="7">
        <f>4*3.14159*((B11/1000/2/3.14159/8.314/(273.15+C11))^1.5)*D11*D11/EXP(B11/1000*D11*D11/2/8.314/(273.15+C11))*E11</f>
        <v>0.0006167933841503244</v>
      </c>
    </row>
    <row r="12" spans="2:6" ht="16.5">
      <c r="B12" s="6">
        <v>44</v>
      </c>
      <c r="C12" s="6">
        <v>100</v>
      </c>
      <c r="D12" s="6">
        <v>1000</v>
      </c>
      <c r="E12" s="2">
        <v>2</v>
      </c>
      <c r="F12" s="7">
        <f>4*3.14159*((B12/1000/2/3.14159/8.314/(273.15+C12))^1.5)*D12*D12/EXP(B12/1000*D12*D12/2/8.314/(273.15+C12))*E12</f>
        <v>7.093699684797923E-05</v>
      </c>
    </row>
    <row r="14" spans="1:7" ht="16.5">
      <c r="A14" s="1">
        <v>3</v>
      </c>
      <c r="B14" t="s">
        <v>14</v>
      </c>
      <c r="D14" t="s">
        <v>21</v>
      </c>
      <c r="F14" t="s">
        <v>22</v>
      </c>
      <c r="G14" t="s">
        <v>23</v>
      </c>
    </row>
    <row r="15" spans="2:7" ht="16.5">
      <c r="B15" s="2" t="s">
        <v>15</v>
      </c>
      <c r="C15" s="2" t="s">
        <v>16</v>
      </c>
      <c r="D15" s="2" t="s">
        <v>17</v>
      </c>
      <c r="E15" s="6" t="s">
        <v>19</v>
      </c>
      <c r="F15" s="2" t="s">
        <v>18</v>
      </c>
      <c r="G15" s="6" t="s">
        <v>20</v>
      </c>
    </row>
    <row r="16" spans="2:8" ht="16.5">
      <c r="B16" s="2">
        <v>20</v>
      </c>
      <c r="C16" s="2">
        <v>10</v>
      </c>
      <c r="D16" s="2">
        <f>2*0.082*(B16+273.15)/C16</f>
        <v>4.80766</v>
      </c>
      <c r="E16" s="2">
        <f>2*C16</f>
        <v>20</v>
      </c>
      <c r="F16" s="2">
        <f>2*0.082*(B16+273.15)/E16</f>
        <v>2.40383</v>
      </c>
      <c r="G16" s="2">
        <f>D16*E16/2/0.082</f>
        <v>586.3</v>
      </c>
      <c r="H16" s="8" t="s">
        <v>24</v>
      </c>
    </row>
    <row r="17" spans="2:8" ht="16.5">
      <c r="B17" s="2">
        <v>100</v>
      </c>
      <c r="C17" s="2">
        <v>10</v>
      </c>
      <c r="D17" s="2">
        <f>2*0.082*(B17+273.15)/C17</f>
        <v>6.11966</v>
      </c>
      <c r="E17" s="2">
        <f>2*C17</f>
        <v>20</v>
      </c>
      <c r="F17" s="2">
        <f>2*0.082*(B17+273.15)/E17</f>
        <v>3.05983</v>
      </c>
      <c r="G17" s="2">
        <f>D17*E17/2/0.082</f>
        <v>746.3</v>
      </c>
      <c r="H17" s="8" t="s">
        <v>25</v>
      </c>
    </row>
    <row r="18" spans="2:8" ht="16.5">
      <c r="B18" s="2">
        <v>20</v>
      </c>
      <c r="C18" s="2">
        <v>5</v>
      </c>
      <c r="D18" s="2">
        <f>2*0.082*(B18+273.15)/C18</f>
        <v>9.61532</v>
      </c>
      <c r="E18" s="2">
        <f>2*C18</f>
        <v>10</v>
      </c>
      <c r="F18" s="2">
        <f>2*0.082*(B18+273.15)/E18</f>
        <v>4.80766</v>
      </c>
      <c r="G18" s="2">
        <f>D18*E18/2/0.082</f>
        <v>586.3</v>
      </c>
      <c r="H18" s="8" t="s">
        <v>26</v>
      </c>
    </row>
    <row r="19" spans="2:8" ht="16.5">
      <c r="B19" s="2">
        <v>100</v>
      </c>
      <c r="C19" s="2">
        <v>5</v>
      </c>
      <c r="D19" s="2">
        <f>2*0.082*(B19+273.15)/C19</f>
        <v>12.23932</v>
      </c>
      <c r="E19" s="2">
        <f>2*C19</f>
        <v>10</v>
      </c>
      <c r="F19" s="2">
        <f>2*0.082*(B19+273.15)/E19</f>
        <v>6.11966</v>
      </c>
      <c r="G19" s="2">
        <f>D19*E19/2/0.082</f>
        <v>746.3</v>
      </c>
      <c r="H19" s="8" t="s">
        <v>27</v>
      </c>
    </row>
    <row r="21" spans="1:11" ht="16.5">
      <c r="A21" s="9" t="s">
        <v>24</v>
      </c>
      <c r="B21" s="2"/>
      <c r="C21" s="2" t="s">
        <v>30</v>
      </c>
      <c r="D21" s="2" t="s">
        <v>31</v>
      </c>
      <c r="E21" s="2" t="s">
        <v>32</v>
      </c>
      <c r="G21" s="9" t="s">
        <v>33</v>
      </c>
      <c r="H21" s="2"/>
      <c r="I21" s="2" t="s">
        <v>30</v>
      </c>
      <c r="J21" s="2" t="s">
        <v>31</v>
      </c>
      <c r="K21" s="2" t="s">
        <v>32</v>
      </c>
    </row>
    <row r="22" spans="1:11" ht="16.5">
      <c r="A22" s="8"/>
      <c r="B22" s="2" t="s">
        <v>28</v>
      </c>
      <c r="C22" s="2">
        <v>0</v>
      </c>
      <c r="D22" s="2">
        <f>-2*8.314*(273.15+20)*LN(20/10)</f>
        <v>-3378.7446839745285</v>
      </c>
      <c r="E22" s="2">
        <f>C22-D22</f>
        <v>3378.7446839745285</v>
      </c>
      <c r="G22" s="8"/>
      <c r="H22" s="2" t="s">
        <v>28</v>
      </c>
      <c r="I22" s="2">
        <v>0</v>
      </c>
      <c r="J22" s="2">
        <f>-2*8.314*(273.15+100)*LN(20/10)</f>
        <v>-4300.79678944259</v>
      </c>
      <c r="K22" s="2">
        <f>I22-J22</f>
        <v>4300.79678944259</v>
      </c>
    </row>
    <row r="23" spans="1:11" ht="16.5">
      <c r="A23" s="8"/>
      <c r="B23" s="2" t="s">
        <v>29</v>
      </c>
      <c r="C23" s="2">
        <f>2*1.5*8.314*(586.3-273.15-20)</f>
        <v>7311.747299999999</v>
      </c>
      <c r="D23" s="2">
        <v>0</v>
      </c>
      <c r="E23" s="2">
        <f>2*1.5*8.314*(586.3-273.15-20)</f>
        <v>7311.747299999999</v>
      </c>
      <c r="G23" s="8"/>
      <c r="H23" s="2" t="s">
        <v>29</v>
      </c>
      <c r="I23" s="2">
        <f>2*1.5*8.314*(746.3-273.15-100)</f>
        <v>9307.1073</v>
      </c>
      <c r="J23" s="2">
        <v>0</v>
      </c>
      <c r="K23" s="2">
        <f>2*1.5*8.314*(746.3-273.15-100)</f>
        <v>9307.1073</v>
      </c>
    </row>
    <row r="24" spans="1:11" ht="16.5">
      <c r="A24" s="8"/>
      <c r="B24" s="2" t="s">
        <v>36</v>
      </c>
      <c r="C24" s="2">
        <f>2*1.5*8.314*(20+273.15-586.3)</f>
        <v>-7311.747299999999</v>
      </c>
      <c r="D24" s="2">
        <f>-D16*101325*(10-20)/1000</f>
        <v>4871.361495</v>
      </c>
      <c r="E24" s="2">
        <f>2*2.5*8.314*(273.15+20-586.3)</f>
        <v>-12186.245499999999</v>
      </c>
      <c r="G24" s="8"/>
      <c r="H24" s="2" t="s">
        <v>36</v>
      </c>
      <c r="I24" s="2">
        <f>2*1.5*8.314*(273.15+100-746.3)</f>
        <v>-9307.1073</v>
      </c>
      <c r="J24" s="2">
        <f>-D17*101325*(10-20)/1000</f>
        <v>6200.745494999999</v>
      </c>
      <c r="K24" s="2">
        <f>2*2.5*8.314*(273.15+100-746.3)</f>
        <v>-15511.8455</v>
      </c>
    </row>
    <row r="26" spans="1:11" ht="16.5">
      <c r="A26" s="9" t="s">
        <v>34</v>
      </c>
      <c r="B26" s="2"/>
      <c r="C26" s="2" t="s">
        <v>30</v>
      </c>
      <c r="D26" s="2" t="s">
        <v>31</v>
      </c>
      <c r="E26" s="2" t="s">
        <v>32</v>
      </c>
      <c r="G26" s="9" t="s">
        <v>35</v>
      </c>
      <c r="H26" s="2"/>
      <c r="I26" s="2" t="s">
        <v>30</v>
      </c>
      <c r="J26" s="2" t="s">
        <v>31</v>
      </c>
      <c r="K26" s="2" t="s">
        <v>32</v>
      </c>
    </row>
    <row r="27" spans="1:11" ht="16.5">
      <c r="A27" s="8"/>
      <c r="B27" s="2" t="s">
        <v>28</v>
      </c>
      <c r="C27" s="2">
        <v>0</v>
      </c>
      <c r="D27" s="2">
        <f>-2*8.314*(273.15+20)*LN(10/5)</f>
        <v>-3378.7446839745285</v>
      </c>
      <c r="E27" s="2">
        <f>C27-D27</f>
        <v>3378.7446839745285</v>
      </c>
      <c r="G27" s="8"/>
      <c r="H27" s="2" t="s">
        <v>28</v>
      </c>
      <c r="I27" s="2">
        <v>0</v>
      </c>
      <c r="J27" s="2">
        <f>-2*8.314*(273.15+100)*LN(10/5)</f>
        <v>-4300.79678944259</v>
      </c>
      <c r="K27" s="2">
        <f>I27-J27</f>
        <v>4300.79678944259</v>
      </c>
    </row>
    <row r="28" spans="1:11" ht="16.5">
      <c r="A28" s="8"/>
      <c r="B28" s="2" t="s">
        <v>29</v>
      </c>
      <c r="C28" s="2">
        <f>2*1.5*8.314*(586.3-273.15-20)</f>
        <v>7311.747299999999</v>
      </c>
      <c r="D28" s="2">
        <v>0</v>
      </c>
      <c r="E28" s="2">
        <f>2*1.5*8.314*(586.3-273.15-20)</f>
        <v>7311.747299999999</v>
      </c>
      <c r="G28" s="8"/>
      <c r="H28" s="2" t="s">
        <v>29</v>
      </c>
      <c r="I28" s="2">
        <f>2*1.5*8.314*(746.3-273.15-100)</f>
        <v>9307.1073</v>
      </c>
      <c r="J28" s="2">
        <v>0</v>
      </c>
      <c r="K28" s="2">
        <f>2*1.5*8.314*(746.3-273.15-100)</f>
        <v>9307.1073</v>
      </c>
    </row>
    <row r="29" spans="1:11" ht="16.5">
      <c r="A29" s="8"/>
      <c r="B29" s="2" t="s">
        <v>36</v>
      </c>
      <c r="C29" s="2">
        <f>2*1.5*8.314*(273.15+20-586.3)</f>
        <v>-7311.747299999999</v>
      </c>
      <c r="D29" s="2">
        <f>-D18*101325*(5-10)/1000</f>
        <v>4871.361495</v>
      </c>
      <c r="E29" s="2">
        <f>2*2.5*8.314*(273.15+20-586.3)</f>
        <v>-12186.245499999999</v>
      </c>
      <c r="G29" s="8"/>
      <c r="H29" s="2" t="s">
        <v>36</v>
      </c>
      <c r="I29" s="2">
        <f>2*1.5*8.314*(273.15+100-746.3)</f>
        <v>-9307.1073</v>
      </c>
      <c r="J29" s="2">
        <f>-D19*101325*(5-10)/1000</f>
        <v>6200.745494999999</v>
      </c>
      <c r="K29" s="2">
        <f>2*2.5*8.314*(273.15+100-746.3)</f>
        <v>-15511.8455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朝陽科技大學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cyut</dc:creator>
  <cp:keywords/>
  <dc:description/>
  <cp:lastModifiedBy>TWChiou</cp:lastModifiedBy>
  <dcterms:created xsi:type="dcterms:W3CDTF">2010-05-28T04:54:13Z</dcterms:created>
  <dcterms:modified xsi:type="dcterms:W3CDTF">2010-05-29T13:49:45Z</dcterms:modified>
  <cp:category/>
  <cp:version/>
  <cp:contentType/>
  <cp:contentStatus/>
</cp:coreProperties>
</file>